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7-sept-19\"/>
    </mc:Choice>
  </mc:AlternateContent>
  <xr:revisionPtr revIDLastSave="0" documentId="13_ncr:1_{3E01096A-AEA2-4712-B6EC-785B5BF009C2}" xr6:coauthVersionLast="44" xr6:coauthVersionMax="44" xr10:uidLastSave="{00000000-0000-0000-0000-000000000000}"/>
  <bookViews>
    <workbookView xWindow="-120" yWindow="-120" windowWidth="15600" windowHeight="11160" xr2:uid="{7FB08312-171F-4D32-9053-22DE69E4E250}"/>
  </bookViews>
  <sheets>
    <sheet name="1ra Junio-19" sheetId="11" r:id="rId1"/>
    <sheet name="2da Junio-19" sheetId="12" r:id="rId2"/>
    <sheet name="Anticipos Aguinaldo" sheetId="13" r:id="rId3"/>
    <sheet name="1ra Julio-19" sheetId="14" r:id="rId4"/>
    <sheet name="2da Julio-19" sheetId="15" r:id="rId5"/>
    <sheet name="1ra Agosto-19" sheetId="16" r:id="rId6"/>
    <sheet name="2da Agosto-19" sheetId="1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4" i="17" l="1"/>
  <c r="P64" i="17"/>
  <c r="O64" i="17"/>
  <c r="N64" i="17"/>
  <c r="M64" i="17"/>
  <c r="L64" i="17"/>
  <c r="J64" i="17"/>
  <c r="I64" i="17"/>
  <c r="G64" i="17"/>
  <c r="E64" i="17"/>
  <c r="U63" i="17"/>
  <c r="U64" i="17" s="1"/>
  <c r="T63" i="17"/>
  <c r="V63" i="17" s="1"/>
  <c r="V64" i="17" s="1"/>
  <c r="P63" i="17"/>
  <c r="Q63" i="17" s="1"/>
  <c r="Q64" i="17" s="1"/>
  <c r="K63" i="17"/>
  <c r="K64" i="17" s="1"/>
  <c r="S60" i="17"/>
  <c r="O60" i="17"/>
  <c r="N60" i="17"/>
  <c r="M60" i="17"/>
  <c r="L60" i="17"/>
  <c r="J60" i="17"/>
  <c r="I60" i="17"/>
  <c r="H60" i="17"/>
  <c r="G60" i="17"/>
  <c r="E60" i="17"/>
  <c r="U59" i="17"/>
  <c r="T59" i="17"/>
  <c r="V59" i="17" s="1"/>
  <c r="P59" i="17"/>
  <c r="Q59" i="17" s="1"/>
  <c r="K59" i="17"/>
  <c r="R59" i="17" s="1"/>
  <c r="V58" i="17"/>
  <c r="Q58" i="17"/>
  <c r="K58" i="17"/>
  <c r="R58" i="17" s="1"/>
  <c r="V57" i="17"/>
  <c r="Q57" i="17"/>
  <c r="K57" i="17"/>
  <c r="R57" i="17" s="1"/>
  <c r="U56" i="17"/>
  <c r="T56" i="17"/>
  <c r="V56" i="17" s="1"/>
  <c r="P56" i="17"/>
  <c r="Q56" i="17" s="1"/>
  <c r="R56" i="17" s="1"/>
  <c r="K56" i="17"/>
  <c r="K60" i="17" s="1"/>
  <c r="V55" i="17"/>
  <c r="U55" i="17"/>
  <c r="U60" i="17" s="1"/>
  <c r="T55" i="17"/>
  <c r="Q55" i="17"/>
  <c r="R55" i="17" s="1"/>
  <c r="P55" i="17"/>
  <c r="K55" i="17"/>
  <c r="V54" i="17"/>
  <c r="V60" i="17" s="1"/>
  <c r="R54" i="17"/>
  <c r="R60" i="17" s="1"/>
  <c r="Q54" i="17"/>
  <c r="K54" i="17"/>
  <c r="S51" i="17"/>
  <c r="O51" i="17"/>
  <c r="N51" i="17"/>
  <c r="M51" i="17"/>
  <c r="L51" i="17"/>
  <c r="J51" i="17"/>
  <c r="I51" i="17"/>
  <c r="H51" i="17"/>
  <c r="G51" i="17"/>
  <c r="V50" i="17"/>
  <c r="Q50" i="17"/>
  <c r="K50" i="17"/>
  <c r="R50" i="17" s="1"/>
  <c r="V49" i="17"/>
  <c r="Q49" i="17"/>
  <c r="K49" i="17"/>
  <c r="R49" i="17" s="1"/>
  <c r="V48" i="17"/>
  <c r="Q48" i="17"/>
  <c r="K48" i="17"/>
  <c r="R48" i="17" s="1"/>
  <c r="V47" i="17"/>
  <c r="U47" i="17"/>
  <c r="T47" i="17"/>
  <c r="Q47" i="17"/>
  <c r="P47" i="17"/>
  <c r="K47" i="17"/>
  <c r="R47" i="17" s="1"/>
  <c r="U46" i="17"/>
  <c r="V46" i="17" s="1"/>
  <c r="T46" i="17"/>
  <c r="P46" i="17"/>
  <c r="Q46" i="17" s="1"/>
  <c r="R46" i="17" s="1"/>
  <c r="K46" i="17"/>
  <c r="V45" i="17"/>
  <c r="Q45" i="17"/>
  <c r="R45" i="17" s="1"/>
  <c r="K45" i="17"/>
  <c r="V44" i="17"/>
  <c r="Q44" i="17"/>
  <c r="R44" i="17" s="1"/>
  <c r="K44" i="17"/>
  <c r="V43" i="17"/>
  <c r="Q43" i="17"/>
  <c r="R43" i="17" s="1"/>
  <c r="K43" i="17"/>
  <c r="U42" i="17"/>
  <c r="T42" i="17"/>
  <c r="V42" i="17" s="1"/>
  <c r="Q42" i="17"/>
  <c r="P42" i="17"/>
  <c r="K42" i="17"/>
  <c r="R42" i="17" s="1"/>
  <c r="U41" i="17"/>
  <c r="T41" i="17"/>
  <c r="V41" i="17" s="1"/>
  <c r="P41" i="17"/>
  <c r="Q41" i="17" s="1"/>
  <c r="R41" i="17" s="1"/>
  <c r="K41" i="17"/>
  <c r="V40" i="17"/>
  <c r="Q40" i="17"/>
  <c r="K40" i="17"/>
  <c r="R40" i="17" s="1"/>
  <c r="V39" i="17"/>
  <c r="U39" i="17"/>
  <c r="T39" i="17"/>
  <c r="Q39" i="17"/>
  <c r="P39" i="17"/>
  <c r="K39" i="17"/>
  <c r="R39" i="17" s="1"/>
  <c r="U38" i="17"/>
  <c r="P38" i="17"/>
  <c r="Q38" i="17" s="1"/>
  <c r="E38" i="17"/>
  <c r="T38" i="17" s="1"/>
  <c r="V38" i="17" s="1"/>
  <c r="U37" i="17"/>
  <c r="V37" i="17" s="1"/>
  <c r="T37" i="17"/>
  <c r="P37" i="17"/>
  <c r="Q37" i="17" s="1"/>
  <c r="R37" i="17" s="1"/>
  <c r="K37" i="17"/>
  <c r="V36" i="17"/>
  <c r="Q36" i="17"/>
  <c r="R36" i="17" s="1"/>
  <c r="K36" i="17"/>
  <c r="V35" i="17"/>
  <c r="Q35" i="17"/>
  <c r="R35" i="17" s="1"/>
  <c r="K35" i="17"/>
  <c r="U34" i="17"/>
  <c r="U51" i="17" s="1"/>
  <c r="T34" i="17"/>
  <c r="T51" i="17" s="1"/>
  <c r="Q34" i="17"/>
  <c r="P34" i="17"/>
  <c r="P51" i="17" s="1"/>
  <c r="K34" i="17"/>
  <c r="R34" i="17" s="1"/>
  <c r="S30" i="17"/>
  <c r="O30" i="17"/>
  <c r="N30" i="17"/>
  <c r="M30" i="17"/>
  <c r="L30" i="17"/>
  <c r="L67" i="17" s="1"/>
  <c r="J30" i="17"/>
  <c r="I30" i="17"/>
  <c r="G30" i="17"/>
  <c r="G67" i="17" s="1"/>
  <c r="E30" i="17"/>
  <c r="V29" i="17"/>
  <c r="Q29" i="17"/>
  <c r="K29" i="17"/>
  <c r="R29" i="17" s="1"/>
  <c r="U28" i="17"/>
  <c r="U30" i="17" s="1"/>
  <c r="T28" i="17"/>
  <c r="V28" i="17" s="1"/>
  <c r="P28" i="17"/>
  <c r="Q28" i="17" s="1"/>
  <c r="R28" i="17" s="1"/>
  <c r="K28" i="17"/>
  <c r="V27" i="17"/>
  <c r="Q27" i="17"/>
  <c r="K27" i="17"/>
  <c r="R27" i="17" s="1"/>
  <c r="V26" i="17"/>
  <c r="V30" i="17" s="1"/>
  <c r="U26" i="17"/>
  <c r="T26" i="17"/>
  <c r="T30" i="17" s="1"/>
  <c r="Q26" i="17"/>
  <c r="Q30" i="17" s="1"/>
  <c r="P26" i="17"/>
  <c r="K26" i="17"/>
  <c r="R26" i="17" s="1"/>
  <c r="R30" i="17" s="1"/>
  <c r="S23" i="17"/>
  <c r="O23" i="17"/>
  <c r="N23" i="17"/>
  <c r="M23" i="17"/>
  <c r="L23" i="17"/>
  <c r="J23" i="17"/>
  <c r="I23" i="17"/>
  <c r="G23" i="17"/>
  <c r="E23" i="17"/>
  <c r="V22" i="17"/>
  <c r="R22" i="17"/>
  <c r="Q22" i="17"/>
  <c r="K22" i="17"/>
  <c r="V21" i="17"/>
  <c r="R21" i="17"/>
  <c r="Q21" i="17"/>
  <c r="K21" i="17"/>
  <c r="V20" i="17"/>
  <c r="R20" i="17"/>
  <c r="Q20" i="17"/>
  <c r="K20" i="17"/>
  <c r="V19" i="17"/>
  <c r="R19" i="17"/>
  <c r="Q19" i="17"/>
  <c r="K19" i="17"/>
  <c r="U18" i="17"/>
  <c r="V18" i="17" s="1"/>
  <c r="T18" i="17"/>
  <c r="P18" i="17"/>
  <c r="Q18" i="17" s="1"/>
  <c r="R18" i="17" s="1"/>
  <c r="K18" i="17"/>
  <c r="U17" i="17"/>
  <c r="T17" i="17"/>
  <c r="V17" i="17" s="1"/>
  <c r="Q17" i="17"/>
  <c r="P17" i="17"/>
  <c r="K17" i="17"/>
  <c r="R17" i="17" s="1"/>
  <c r="E17" i="17"/>
  <c r="E69" i="17" s="1"/>
  <c r="U16" i="17"/>
  <c r="T16" i="17"/>
  <c r="V16" i="17" s="1"/>
  <c r="Q16" i="17"/>
  <c r="P16" i="17"/>
  <c r="K16" i="17"/>
  <c r="R16" i="17" s="1"/>
  <c r="V15" i="17"/>
  <c r="Q15" i="17"/>
  <c r="K15" i="17"/>
  <c r="R15" i="17" s="1"/>
  <c r="U14" i="17"/>
  <c r="U23" i="17" s="1"/>
  <c r="T14" i="17"/>
  <c r="V14" i="17" s="1"/>
  <c r="P14" i="17"/>
  <c r="Q14" i="17" s="1"/>
  <c r="R14" i="17" s="1"/>
  <c r="K14" i="17"/>
  <c r="V13" i="17"/>
  <c r="Q13" i="17"/>
  <c r="K13" i="17"/>
  <c r="R13" i="17" s="1"/>
  <c r="V12" i="17"/>
  <c r="V23" i="17" s="1"/>
  <c r="U12" i="17"/>
  <c r="T12" i="17"/>
  <c r="T23" i="17" s="1"/>
  <c r="Q12" i="17"/>
  <c r="P12" i="17"/>
  <c r="P23" i="17" s="1"/>
  <c r="K12" i="17"/>
  <c r="K23" i="17" s="1"/>
  <c r="S9" i="17"/>
  <c r="S67" i="17" s="1"/>
  <c r="O9" i="17"/>
  <c r="O67" i="17" s="1"/>
  <c r="N9" i="17"/>
  <c r="N67" i="17" s="1"/>
  <c r="M9" i="17"/>
  <c r="M67" i="17" s="1"/>
  <c r="L9" i="17"/>
  <c r="J9" i="17"/>
  <c r="J67" i="17" s="1"/>
  <c r="I9" i="17"/>
  <c r="I67" i="17" s="1"/>
  <c r="G9" i="17"/>
  <c r="E9" i="17"/>
  <c r="V8" i="17"/>
  <c r="Q8" i="17"/>
  <c r="K8" i="17"/>
  <c r="K9" i="17" s="1"/>
  <c r="U7" i="17"/>
  <c r="V7" i="17" s="1"/>
  <c r="V9" i="17" s="1"/>
  <c r="T7" i="17"/>
  <c r="T9" i="17" s="1"/>
  <c r="P7" i="17"/>
  <c r="P9" i="17" s="1"/>
  <c r="K7" i="17"/>
  <c r="S64" i="16"/>
  <c r="P64" i="16"/>
  <c r="O64" i="16"/>
  <c r="N64" i="16"/>
  <c r="M64" i="16"/>
  <c r="L64" i="16"/>
  <c r="L67" i="16" s="1"/>
  <c r="J64" i="16"/>
  <c r="I64" i="16"/>
  <c r="G64" i="16"/>
  <c r="E64" i="16"/>
  <c r="U63" i="16"/>
  <c r="U64" i="16" s="1"/>
  <c r="T63" i="16"/>
  <c r="T64" i="16" s="1"/>
  <c r="P63" i="16"/>
  <c r="Q63" i="16" s="1"/>
  <c r="Q64" i="16" s="1"/>
  <c r="K63" i="16"/>
  <c r="K64" i="16" s="1"/>
  <c r="S60" i="16"/>
  <c r="O60" i="16"/>
  <c r="N60" i="16"/>
  <c r="M60" i="16"/>
  <c r="L60" i="16"/>
  <c r="J60" i="16"/>
  <c r="I60" i="16"/>
  <c r="H60" i="16"/>
  <c r="G60" i="16"/>
  <c r="G67" i="16" s="1"/>
  <c r="E60" i="16"/>
  <c r="U59" i="16"/>
  <c r="T59" i="16"/>
  <c r="V59" i="16" s="1"/>
  <c r="P59" i="16"/>
  <c r="Q59" i="16" s="1"/>
  <c r="K59" i="16"/>
  <c r="R59" i="16" s="1"/>
  <c r="V58" i="16"/>
  <c r="Q58" i="16"/>
  <c r="K58" i="16"/>
  <c r="R58" i="16" s="1"/>
  <c r="V57" i="16"/>
  <c r="Q57" i="16"/>
  <c r="K57" i="16"/>
  <c r="K60" i="16" s="1"/>
  <c r="U56" i="16"/>
  <c r="T56" i="16"/>
  <c r="V56" i="16" s="1"/>
  <c r="P56" i="16"/>
  <c r="Q56" i="16" s="1"/>
  <c r="R56" i="16" s="1"/>
  <c r="K56" i="16"/>
  <c r="V55" i="16"/>
  <c r="U55" i="16"/>
  <c r="U60" i="16" s="1"/>
  <c r="T55" i="16"/>
  <c r="Q55" i="16"/>
  <c r="R55" i="16" s="1"/>
  <c r="P55" i="16"/>
  <c r="K55" i="16"/>
  <c r="V54" i="16"/>
  <c r="R54" i="16"/>
  <c r="Q54" i="16"/>
  <c r="Q60" i="16" s="1"/>
  <c r="K54" i="16"/>
  <c r="S51" i="16"/>
  <c r="O51" i="16"/>
  <c r="N51" i="16"/>
  <c r="M51" i="16"/>
  <c r="L51" i="16"/>
  <c r="J51" i="16"/>
  <c r="I51" i="16"/>
  <c r="H51" i="16"/>
  <c r="G51" i="16"/>
  <c r="V50" i="16"/>
  <c r="Q50" i="16"/>
  <c r="K50" i="16"/>
  <c r="R50" i="16" s="1"/>
  <c r="V49" i="16"/>
  <c r="Q49" i="16"/>
  <c r="K49" i="16"/>
  <c r="R49" i="16" s="1"/>
  <c r="V48" i="16"/>
  <c r="Q48" i="16"/>
  <c r="K48" i="16"/>
  <c r="R48" i="16" s="1"/>
  <c r="U47" i="16"/>
  <c r="T47" i="16"/>
  <c r="V47" i="16" s="1"/>
  <c r="Q47" i="16"/>
  <c r="R47" i="16" s="1"/>
  <c r="P47" i="16"/>
  <c r="K47" i="16"/>
  <c r="U46" i="16"/>
  <c r="V46" i="16" s="1"/>
  <c r="T46" i="16"/>
  <c r="P46" i="16"/>
  <c r="Q46" i="16" s="1"/>
  <c r="R46" i="16" s="1"/>
  <c r="K46" i="16"/>
  <c r="V45" i="16"/>
  <c r="Q45" i="16"/>
  <c r="R45" i="16" s="1"/>
  <c r="K45" i="16"/>
  <c r="V44" i="16"/>
  <c r="Q44" i="16"/>
  <c r="R44" i="16" s="1"/>
  <c r="K44" i="16"/>
  <c r="V43" i="16"/>
  <c r="Q43" i="16"/>
  <c r="R43" i="16" s="1"/>
  <c r="K43" i="16"/>
  <c r="U42" i="16"/>
  <c r="T42" i="16"/>
  <c r="V42" i="16" s="1"/>
  <c r="P42" i="16"/>
  <c r="Q42" i="16" s="1"/>
  <c r="K42" i="16"/>
  <c r="R42" i="16" s="1"/>
  <c r="U41" i="16"/>
  <c r="T41" i="16"/>
  <c r="V41" i="16" s="1"/>
  <c r="P41" i="16"/>
  <c r="Q41" i="16" s="1"/>
  <c r="R41" i="16" s="1"/>
  <c r="K41" i="16"/>
  <c r="V40" i="16"/>
  <c r="Q40" i="16"/>
  <c r="K40" i="16"/>
  <c r="R40" i="16" s="1"/>
  <c r="E39" i="16"/>
  <c r="E69" i="16" s="1"/>
  <c r="V38" i="16"/>
  <c r="U38" i="16"/>
  <c r="T38" i="16"/>
  <c r="Q38" i="16"/>
  <c r="R38" i="16" s="1"/>
  <c r="P38" i="16"/>
  <c r="K38" i="16"/>
  <c r="U37" i="16"/>
  <c r="T37" i="16"/>
  <c r="P37" i="16"/>
  <c r="Q37" i="16" s="1"/>
  <c r="R37" i="16" s="1"/>
  <c r="K37" i="16"/>
  <c r="V36" i="16"/>
  <c r="Q36" i="16"/>
  <c r="R36" i="16" s="1"/>
  <c r="K36" i="16"/>
  <c r="V35" i="16"/>
  <c r="Q35" i="16"/>
  <c r="R35" i="16" s="1"/>
  <c r="K35" i="16"/>
  <c r="U34" i="16"/>
  <c r="T34" i="16"/>
  <c r="P34" i="16"/>
  <c r="K34" i="16"/>
  <c r="S30" i="16"/>
  <c r="P30" i="16"/>
  <c r="O30" i="16"/>
  <c r="N30" i="16"/>
  <c r="M30" i="16"/>
  <c r="L30" i="16"/>
  <c r="J30" i="16"/>
  <c r="I30" i="16"/>
  <c r="G30" i="16"/>
  <c r="E30" i="16"/>
  <c r="V29" i="16"/>
  <c r="Q29" i="16"/>
  <c r="K29" i="16"/>
  <c r="R29" i="16" s="1"/>
  <c r="U28" i="16"/>
  <c r="U30" i="16" s="1"/>
  <c r="T28" i="16"/>
  <c r="V28" i="16" s="1"/>
  <c r="P28" i="16"/>
  <c r="Q28" i="16" s="1"/>
  <c r="R28" i="16" s="1"/>
  <c r="K28" i="16"/>
  <c r="V27" i="16"/>
  <c r="Q27" i="16"/>
  <c r="K27" i="16"/>
  <c r="R27" i="16" s="1"/>
  <c r="V26" i="16"/>
  <c r="U26" i="16"/>
  <c r="T26" i="16"/>
  <c r="Q26" i="16"/>
  <c r="Q30" i="16" s="1"/>
  <c r="P26" i="16"/>
  <c r="K26" i="16"/>
  <c r="S23" i="16"/>
  <c r="O23" i="16"/>
  <c r="N23" i="16"/>
  <c r="M23" i="16"/>
  <c r="L23" i="16"/>
  <c r="J23" i="16"/>
  <c r="I23" i="16"/>
  <c r="G23" i="16"/>
  <c r="E23" i="16"/>
  <c r="V22" i="16"/>
  <c r="R22" i="16"/>
  <c r="Q22" i="16"/>
  <c r="K22" i="16"/>
  <c r="V21" i="16"/>
  <c r="R21" i="16"/>
  <c r="Q21" i="16"/>
  <c r="K21" i="16"/>
  <c r="V20" i="16"/>
  <c r="R20" i="16"/>
  <c r="Q20" i="16"/>
  <c r="K20" i="16"/>
  <c r="V19" i="16"/>
  <c r="R19" i="16"/>
  <c r="Q19" i="16"/>
  <c r="K19" i="16"/>
  <c r="U18" i="16"/>
  <c r="U23" i="16" s="1"/>
  <c r="T18" i="16"/>
  <c r="P18" i="16"/>
  <c r="Q18" i="16" s="1"/>
  <c r="R18" i="16" s="1"/>
  <c r="K18" i="16"/>
  <c r="U17" i="16"/>
  <c r="T17" i="16"/>
  <c r="V17" i="16" s="1"/>
  <c r="P17" i="16"/>
  <c r="Q17" i="16" s="1"/>
  <c r="K17" i="16"/>
  <c r="U16" i="16"/>
  <c r="T16" i="16"/>
  <c r="V16" i="16" s="1"/>
  <c r="P16" i="16"/>
  <c r="Q16" i="16" s="1"/>
  <c r="R16" i="16" s="1"/>
  <c r="K16" i="16"/>
  <c r="V15" i="16"/>
  <c r="Q15" i="16"/>
  <c r="K15" i="16"/>
  <c r="R15" i="16" s="1"/>
  <c r="V14" i="16"/>
  <c r="Q14" i="16"/>
  <c r="K14" i="16"/>
  <c r="R14" i="16" s="1"/>
  <c r="V13" i="16"/>
  <c r="Q13" i="16"/>
  <c r="K13" i="16"/>
  <c r="R13" i="16" s="1"/>
  <c r="V12" i="16"/>
  <c r="U12" i="16"/>
  <c r="T12" i="16"/>
  <c r="T23" i="16" s="1"/>
  <c r="Q12" i="16"/>
  <c r="R12" i="16" s="1"/>
  <c r="P12" i="16"/>
  <c r="P23" i="16" s="1"/>
  <c r="K12" i="16"/>
  <c r="K23" i="16" s="1"/>
  <c r="S9" i="16"/>
  <c r="S67" i="16" s="1"/>
  <c r="O9" i="16"/>
  <c r="O67" i="16" s="1"/>
  <c r="N9" i="16"/>
  <c r="N67" i="16" s="1"/>
  <c r="M9" i="16"/>
  <c r="M67" i="16" s="1"/>
  <c r="L9" i="16"/>
  <c r="J9" i="16"/>
  <c r="J67" i="16" s="1"/>
  <c r="I9" i="16"/>
  <c r="I67" i="16" s="1"/>
  <c r="G9" i="16"/>
  <c r="E9" i="16"/>
  <c r="V8" i="16"/>
  <c r="R8" i="16"/>
  <c r="Q8" i="16"/>
  <c r="K8" i="16"/>
  <c r="K9" i="16" s="1"/>
  <c r="U7" i="16"/>
  <c r="U9" i="16" s="1"/>
  <c r="T7" i="16"/>
  <c r="T9" i="16" s="1"/>
  <c r="P7" i="16"/>
  <c r="P9" i="16" s="1"/>
  <c r="K7" i="16"/>
  <c r="E71" i="15"/>
  <c r="F71" i="15" s="1"/>
  <c r="F70" i="15"/>
  <c r="F72" i="15" s="1"/>
  <c r="E70" i="15"/>
  <c r="S65" i="15"/>
  <c r="O65" i="15"/>
  <c r="N65" i="15"/>
  <c r="M65" i="15"/>
  <c r="L65" i="15"/>
  <c r="J65" i="15"/>
  <c r="I65" i="15"/>
  <c r="G65" i="15"/>
  <c r="E65" i="15"/>
  <c r="U64" i="15"/>
  <c r="U65" i="15" s="1"/>
  <c r="T64" i="15"/>
  <c r="V64" i="15" s="1"/>
  <c r="V65" i="15" s="1"/>
  <c r="P64" i="15"/>
  <c r="Q64" i="15" s="1"/>
  <c r="Q65" i="15" s="1"/>
  <c r="K64" i="15"/>
  <c r="K65" i="15" s="1"/>
  <c r="S61" i="15"/>
  <c r="O61" i="15"/>
  <c r="N61" i="15"/>
  <c r="M61" i="15"/>
  <c r="L61" i="15"/>
  <c r="J61" i="15"/>
  <c r="I61" i="15"/>
  <c r="H61" i="15"/>
  <c r="G61" i="15"/>
  <c r="E61" i="15"/>
  <c r="U60" i="15"/>
  <c r="T60" i="15"/>
  <c r="V60" i="15" s="1"/>
  <c r="P60" i="15"/>
  <c r="Q60" i="15" s="1"/>
  <c r="K60" i="15"/>
  <c r="R60" i="15" s="1"/>
  <c r="V59" i="15"/>
  <c r="Q59" i="15"/>
  <c r="K59" i="15"/>
  <c r="R59" i="15" s="1"/>
  <c r="V58" i="15"/>
  <c r="Q58" i="15"/>
  <c r="K58" i="15"/>
  <c r="R58" i="15" s="1"/>
  <c r="U57" i="15"/>
  <c r="T57" i="15"/>
  <c r="V57" i="15" s="1"/>
  <c r="Q57" i="15"/>
  <c r="P57" i="15"/>
  <c r="K57" i="15"/>
  <c r="K61" i="15" s="1"/>
  <c r="V56" i="15"/>
  <c r="U56" i="15"/>
  <c r="U61" i="15" s="1"/>
  <c r="T56" i="15"/>
  <c r="R56" i="15"/>
  <c r="Q56" i="15"/>
  <c r="P56" i="15"/>
  <c r="K56" i="15"/>
  <c r="V55" i="15"/>
  <c r="R55" i="15"/>
  <c r="Q55" i="15"/>
  <c r="Q61" i="15" s="1"/>
  <c r="K55" i="15"/>
  <c r="S52" i="15"/>
  <c r="O52" i="15"/>
  <c r="N52" i="15"/>
  <c r="M52" i="15"/>
  <c r="L52" i="15"/>
  <c r="J52" i="15"/>
  <c r="I52" i="15"/>
  <c r="H52" i="15"/>
  <c r="G52" i="15"/>
  <c r="V51" i="15"/>
  <c r="Q51" i="15"/>
  <c r="K51" i="15"/>
  <c r="R51" i="15" s="1"/>
  <c r="V50" i="15"/>
  <c r="Q50" i="15"/>
  <c r="K50" i="15"/>
  <c r="R50" i="15" s="1"/>
  <c r="V49" i="15"/>
  <c r="Q49" i="15"/>
  <c r="K49" i="15"/>
  <c r="R49" i="15" s="1"/>
  <c r="V48" i="15"/>
  <c r="U48" i="15"/>
  <c r="T48" i="15"/>
  <c r="R48" i="15"/>
  <c r="Q48" i="15"/>
  <c r="P48" i="15"/>
  <c r="K48" i="15"/>
  <c r="V47" i="15"/>
  <c r="U47" i="15"/>
  <c r="T47" i="15"/>
  <c r="Q47" i="15"/>
  <c r="P47" i="15"/>
  <c r="K47" i="15"/>
  <c r="R47" i="15" s="1"/>
  <c r="V46" i="15"/>
  <c r="R46" i="15"/>
  <c r="Q46" i="15"/>
  <c r="K46" i="15"/>
  <c r="V45" i="15"/>
  <c r="R45" i="15"/>
  <c r="Q45" i="15"/>
  <c r="K45" i="15"/>
  <c r="V44" i="15"/>
  <c r="R44" i="15"/>
  <c r="Q44" i="15"/>
  <c r="K44" i="15"/>
  <c r="U43" i="15"/>
  <c r="T43" i="15"/>
  <c r="V43" i="15" s="1"/>
  <c r="P43" i="15"/>
  <c r="Q43" i="15" s="1"/>
  <c r="K43" i="15"/>
  <c r="U42" i="15"/>
  <c r="T42" i="15"/>
  <c r="V42" i="15" s="1"/>
  <c r="Q42" i="15"/>
  <c r="P42" i="15"/>
  <c r="K42" i="15"/>
  <c r="R42" i="15" s="1"/>
  <c r="V41" i="15"/>
  <c r="Q41" i="15"/>
  <c r="K41" i="15"/>
  <c r="R41" i="15" s="1"/>
  <c r="E41" i="15"/>
  <c r="U40" i="15"/>
  <c r="T40" i="15"/>
  <c r="V40" i="15" s="1"/>
  <c r="Q40" i="15"/>
  <c r="P40" i="15"/>
  <c r="K40" i="15"/>
  <c r="R40" i="15" s="1"/>
  <c r="V39" i="15"/>
  <c r="U39" i="15"/>
  <c r="T39" i="15"/>
  <c r="R39" i="15"/>
  <c r="Q39" i="15"/>
  <c r="P39" i="15"/>
  <c r="K39" i="15"/>
  <c r="V38" i="15"/>
  <c r="U38" i="15"/>
  <c r="T38" i="15"/>
  <c r="T52" i="15" s="1"/>
  <c r="Q38" i="15"/>
  <c r="P38" i="15"/>
  <c r="K38" i="15"/>
  <c r="R38" i="15" s="1"/>
  <c r="V37" i="15"/>
  <c r="R37" i="15"/>
  <c r="Q37" i="15"/>
  <c r="K37" i="15"/>
  <c r="E37" i="15"/>
  <c r="V36" i="15"/>
  <c r="Q36" i="15"/>
  <c r="E36" i="15"/>
  <c r="K36" i="15" s="1"/>
  <c r="R36" i="15" s="1"/>
  <c r="V35" i="15"/>
  <c r="Q35" i="15"/>
  <c r="K35" i="15"/>
  <c r="R35" i="15" s="1"/>
  <c r="V34" i="15"/>
  <c r="V52" i="15" s="1"/>
  <c r="U34" i="15"/>
  <c r="U52" i="15" s="1"/>
  <c r="T34" i="15"/>
  <c r="R34" i="15"/>
  <c r="Q34" i="15"/>
  <c r="Q52" i="15" s="1"/>
  <c r="P34" i="15"/>
  <c r="P52" i="15" s="1"/>
  <c r="K34" i="15"/>
  <c r="K52" i="15" s="1"/>
  <c r="S30" i="15"/>
  <c r="O30" i="15"/>
  <c r="N30" i="15"/>
  <c r="M30" i="15"/>
  <c r="M68" i="15" s="1"/>
  <c r="L30" i="15"/>
  <c r="J30" i="15"/>
  <c r="I30" i="15"/>
  <c r="I68" i="15" s="1"/>
  <c r="G30" i="15"/>
  <c r="E30" i="15"/>
  <c r="V29" i="15"/>
  <c r="R29" i="15"/>
  <c r="Q29" i="15"/>
  <c r="K29" i="15"/>
  <c r="V28" i="15"/>
  <c r="U28" i="15"/>
  <c r="T28" i="15"/>
  <c r="Q28" i="15"/>
  <c r="P28" i="15"/>
  <c r="K28" i="15"/>
  <c r="R28" i="15" s="1"/>
  <c r="V27" i="15"/>
  <c r="R27" i="15"/>
  <c r="Q27" i="15"/>
  <c r="K27" i="15"/>
  <c r="U26" i="15"/>
  <c r="U30" i="15" s="1"/>
  <c r="T26" i="15"/>
  <c r="T30" i="15" s="1"/>
  <c r="P26" i="15"/>
  <c r="P30" i="15" s="1"/>
  <c r="K26" i="15"/>
  <c r="S23" i="15"/>
  <c r="O23" i="15"/>
  <c r="N23" i="15"/>
  <c r="M23" i="15"/>
  <c r="L23" i="15"/>
  <c r="J23" i="15"/>
  <c r="I23" i="15"/>
  <c r="G23" i="15"/>
  <c r="E23" i="15"/>
  <c r="V22" i="15"/>
  <c r="Q22" i="15"/>
  <c r="K22" i="15"/>
  <c r="R22" i="15" s="1"/>
  <c r="V21" i="15"/>
  <c r="Q21" i="15"/>
  <c r="K21" i="15"/>
  <c r="R21" i="15" s="1"/>
  <c r="V20" i="15"/>
  <c r="Q20" i="15"/>
  <c r="K20" i="15"/>
  <c r="R20" i="15" s="1"/>
  <c r="V19" i="15"/>
  <c r="Q19" i="15"/>
  <c r="K19" i="15"/>
  <c r="R19" i="15" s="1"/>
  <c r="U18" i="15"/>
  <c r="T18" i="15"/>
  <c r="V18" i="15" s="1"/>
  <c r="Q18" i="15"/>
  <c r="P18" i="15"/>
  <c r="K18" i="15"/>
  <c r="R18" i="15" s="1"/>
  <c r="V17" i="15"/>
  <c r="U17" i="15"/>
  <c r="T17" i="15"/>
  <c r="R17" i="15"/>
  <c r="Q17" i="15"/>
  <c r="P17" i="15"/>
  <c r="K17" i="15"/>
  <c r="V16" i="15"/>
  <c r="U16" i="15"/>
  <c r="T16" i="15"/>
  <c r="Q16" i="15"/>
  <c r="P16" i="15"/>
  <c r="K16" i="15"/>
  <c r="R16" i="15" s="1"/>
  <c r="V15" i="15"/>
  <c r="R15" i="15"/>
  <c r="Q15" i="15"/>
  <c r="K15" i="15"/>
  <c r="V14" i="15"/>
  <c r="R14" i="15"/>
  <c r="Q14" i="15"/>
  <c r="K14" i="15"/>
  <c r="V13" i="15"/>
  <c r="R13" i="15"/>
  <c r="Q13" i="15"/>
  <c r="K13" i="15"/>
  <c r="U12" i="15"/>
  <c r="U23" i="15" s="1"/>
  <c r="T12" i="15"/>
  <c r="V12" i="15" s="1"/>
  <c r="V23" i="15" s="1"/>
  <c r="P12" i="15"/>
  <c r="Q12" i="15" s="1"/>
  <c r="Q23" i="15" s="1"/>
  <c r="K12" i="15"/>
  <c r="R12" i="15" s="1"/>
  <c r="S9" i="15"/>
  <c r="S68" i="15" s="1"/>
  <c r="P9" i="15"/>
  <c r="O9" i="15"/>
  <c r="O68" i="15" s="1"/>
  <c r="N9" i="15"/>
  <c r="N68" i="15" s="1"/>
  <c r="M9" i="15"/>
  <c r="L9" i="15"/>
  <c r="L68" i="15" s="1"/>
  <c r="J9" i="15"/>
  <c r="J68" i="15" s="1"/>
  <c r="I9" i="15"/>
  <c r="G9" i="15"/>
  <c r="G68" i="15" s="1"/>
  <c r="E9" i="15"/>
  <c r="V8" i="15"/>
  <c r="Q8" i="15"/>
  <c r="K8" i="15"/>
  <c r="R8" i="15" s="1"/>
  <c r="U7" i="15"/>
  <c r="U9" i="15" s="1"/>
  <c r="U68" i="15" s="1"/>
  <c r="T7" i="15"/>
  <c r="V7" i="15" s="1"/>
  <c r="V9" i="15" s="1"/>
  <c r="R7" i="15"/>
  <c r="R9" i="15" s="1"/>
  <c r="Q7" i="15"/>
  <c r="Q9" i="15" s="1"/>
  <c r="P7" i="15"/>
  <c r="K7" i="15"/>
  <c r="S65" i="14"/>
  <c r="S68" i="14" s="1"/>
  <c r="P65" i="14"/>
  <c r="O65" i="14"/>
  <c r="O68" i="14" s="1"/>
  <c r="N65" i="14"/>
  <c r="M65" i="14"/>
  <c r="L65" i="14"/>
  <c r="K65" i="14"/>
  <c r="J65" i="14"/>
  <c r="I65" i="14"/>
  <c r="G65" i="14"/>
  <c r="E65" i="14"/>
  <c r="U64" i="14"/>
  <c r="U65" i="14" s="1"/>
  <c r="T64" i="14"/>
  <c r="V64" i="14" s="1"/>
  <c r="V65" i="14" s="1"/>
  <c r="P64" i="14"/>
  <c r="Q64" i="14" s="1"/>
  <c r="K64" i="14"/>
  <c r="S61" i="14"/>
  <c r="O61" i="14"/>
  <c r="N61" i="14"/>
  <c r="M61" i="14"/>
  <c r="L61" i="14"/>
  <c r="J61" i="14"/>
  <c r="I61" i="14"/>
  <c r="H61" i="14"/>
  <c r="G61" i="14"/>
  <c r="E61" i="14"/>
  <c r="U60" i="14"/>
  <c r="T60" i="14"/>
  <c r="V60" i="14" s="1"/>
  <c r="P60" i="14"/>
  <c r="Q60" i="14" s="1"/>
  <c r="R60" i="14" s="1"/>
  <c r="K60" i="14"/>
  <c r="V59" i="14"/>
  <c r="Q59" i="14"/>
  <c r="K59" i="14"/>
  <c r="R59" i="14" s="1"/>
  <c r="V58" i="14"/>
  <c r="Q58" i="14"/>
  <c r="K58" i="14"/>
  <c r="R58" i="14" s="1"/>
  <c r="V57" i="14"/>
  <c r="U57" i="14"/>
  <c r="T57" i="14"/>
  <c r="Q57" i="14"/>
  <c r="R57" i="14" s="1"/>
  <c r="P57" i="14"/>
  <c r="K57" i="14"/>
  <c r="U56" i="14"/>
  <c r="U61" i="14" s="1"/>
  <c r="T56" i="14"/>
  <c r="T61" i="14" s="1"/>
  <c r="P56" i="14"/>
  <c r="P61" i="14" s="1"/>
  <c r="K56" i="14"/>
  <c r="V55" i="14"/>
  <c r="Q55" i="14"/>
  <c r="E55" i="14"/>
  <c r="K55" i="14" s="1"/>
  <c r="S52" i="14"/>
  <c r="O52" i="14"/>
  <c r="N52" i="14"/>
  <c r="M52" i="14"/>
  <c r="L52" i="14"/>
  <c r="J52" i="14"/>
  <c r="I52" i="14"/>
  <c r="H52" i="14"/>
  <c r="G52" i="14"/>
  <c r="E52" i="14"/>
  <c r="V51" i="14"/>
  <c r="Q51" i="14"/>
  <c r="K51" i="14"/>
  <c r="R51" i="14" s="1"/>
  <c r="V50" i="14"/>
  <c r="Q50" i="14"/>
  <c r="K50" i="14"/>
  <c r="R50" i="14" s="1"/>
  <c r="V49" i="14"/>
  <c r="Q49" i="14"/>
  <c r="K49" i="14"/>
  <c r="R49" i="14" s="1"/>
  <c r="V48" i="14"/>
  <c r="U48" i="14"/>
  <c r="T48" i="14"/>
  <c r="Q48" i="14"/>
  <c r="R48" i="14" s="1"/>
  <c r="P48" i="14"/>
  <c r="K48" i="14"/>
  <c r="U47" i="14"/>
  <c r="V47" i="14" s="1"/>
  <c r="T47" i="14"/>
  <c r="P47" i="14"/>
  <c r="Q47" i="14" s="1"/>
  <c r="K47" i="14"/>
  <c r="V46" i="14"/>
  <c r="Q46" i="14"/>
  <c r="R46" i="14" s="1"/>
  <c r="K46" i="14"/>
  <c r="V45" i="14"/>
  <c r="Q45" i="14"/>
  <c r="R45" i="14" s="1"/>
  <c r="K45" i="14"/>
  <c r="V44" i="14"/>
  <c r="Q44" i="14"/>
  <c r="R44" i="14" s="1"/>
  <c r="K44" i="14"/>
  <c r="U43" i="14"/>
  <c r="T43" i="14"/>
  <c r="V43" i="14" s="1"/>
  <c r="P43" i="14"/>
  <c r="Q43" i="14" s="1"/>
  <c r="K43" i="14"/>
  <c r="U42" i="14"/>
  <c r="T42" i="14"/>
  <c r="V42" i="14" s="1"/>
  <c r="P42" i="14"/>
  <c r="Q42" i="14" s="1"/>
  <c r="R42" i="14" s="1"/>
  <c r="K42" i="14"/>
  <c r="V41" i="14"/>
  <c r="Q41" i="14"/>
  <c r="K41" i="14"/>
  <c r="R41" i="14" s="1"/>
  <c r="V40" i="14"/>
  <c r="U40" i="14"/>
  <c r="T40" i="14"/>
  <c r="Q40" i="14"/>
  <c r="R40" i="14" s="1"/>
  <c r="P40" i="14"/>
  <c r="K40" i="14"/>
  <c r="U39" i="14"/>
  <c r="V39" i="14" s="1"/>
  <c r="T39" i="14"/>
  <c r="P39" i="14"/>
  <c r="Q39" i="14" s="1"/>
  <c r="K39" i="14"/>
  <c r="U38" i="14"/>
  <c r="T38" i="14"/>
  <c r="V38" i="14" s="1"/>
  <c r="P38" i="14"/>
  <c r="Q38" i="14" s="1"/>
  <c r="K38" i="14"/>
  <c r="V37" i="14"/>
  <c r="Q37" i="14"/>
  <c r="K37" i="14"/>
  <c r="R37" i="14" s="1"/>
  <c r="V36" i="14"/>
  <c r="Q36" i="14"/>
  <c r="K36" i="14"/>
  <c r="R36" i="14" s="1"/>
  <c r="V35" i="14"/>
  <c r="Q35" i="14"/>
  <c r="K35" i="14"/>
  <c r="R35" i="14" s="1"/>
  <c r="U34" i="14"/>
  <c r="T34" i="14"/>
  <c r="T52" i="14" s="1"/>
  <c r="P34" i="14"/>
  <c r="P52" i="14" s="1"/>
  <c r="K34" i="14"/>
  <c r="K52" i="14" s="1"/>
  <c r="S30" i="14"/>
  <c r="O30" i="14"/>
  <c r="N30" i="14"/>
  <c r="M30" i="14"/>
  <c r="L30" i="14"/>
  <c r="J30" i="14"/>
  <c r="I30" i="14"/>
  <c r="G30" i="14"/>
  <c r="E30" i="14"/>
  <c r="V29" i="14"/>
  <c r="Q29" i="14"/>
  <c r="K29" i="14"/>
  <c r="R29" i="14" s="1"/>
  <c r="V28" i="14"/>
  <c r="U28" i="14"/>
  <c r="T28" i="14"/>
  <c r="Q28" i="14"/>
  <c r="R28" i="14" s="1"/>
  <c r="P28" i="14"/>
  <c r="K28" i="14"/>
  <c r="V27" i="14"/>
  <c r="R27" i="14"/>
  <c r="Q27" i="14"/>
  <c r="K27" i="14"/>
  <c r="U26" i="14"/>
  <c r="U30" i="14" s="1"/>
  <c r="T26" i="14"/>
  <c r="T30" i="14" s="1"/>
  <c r="P26" i="14"/>
  <c r="Q26" i="14" s="1"/>
  <c r="Q30" i="14" s="1"/>
  <c r="K26" i="14"/>
  <c r="S23" i="14"/>
  <c r="O23" i="14"/>
  <c r="N23" i="14"/>
  <c r="M23" i="14"/>
  <c r="L23" i="14"/>
  <c r="J23" i="14"/>
  <c r="I23" i="14"/>
  <c r="G23" i="14"/>
  <c r="V22" i="14"/>
  <c r="Q22" i="14"/>
  <c r="R22" i="14" s="1"/>
  <c r="K22" i="14"/>
  <c r="V21" i="14"/>
  <c r="Q21" i="14"/>
  <c r="R21" i="14" s="1"/>
  <c r="K21" i="14"/>
  <c r="V20" i="14"/>
  <c r="Q20" i="14"/>
  <c r="R20" i="14" s="1"/>
  <c r="K20" i="14"/>
  <c r="V19" i="14"/>
  <c r="Q19" i="14"/>
  <c r="R19" i="14" s="1"/>
  <c r="K19" i="14"/>
  <c r="U18" i="14"/>
  <c r="T18" i="14"/>
  <c r="V18" i="14" s="1"/>
  <c r="P18" i="14"/>
  <c r="Q18" i="14" s="1"/>
  <c r="K18" i="14"/>
  <c r="E17" i="14"/>
  <c r="E23" i="14" s="1"/>
  <c r="E68" i="14" s="1"/>
  <c r="U16" i="14"/>
  <c r="T16" i="14"/>
  <c r="V16" i="14" s="1"/>
  <c r="R16" i="14"/>
  <c r="Q16" i="14"/>
  <c r="P16" i="14"/>
  <c r="K16" i="14"/>
  <c r="V15" i="14"/>
  <c r="Q15" i="14"/>
  <c r="K15" i="14"/>
  <c r="R15" i="14" s="1"/>
  <c r="V14" i="14"/>
  <c r="Q14" i="14"/>
  <c r="K14" i="14"/>
  <c r="R14" i="14" s="1"/>
  <c r="V13" i="14"/>
  <c r="Q13" i="14"/>
  <c r="K13" i="14"/>
  <c r="R13" i="14" s="1"/>
  <c r="V12" i="14"/>
  <c r="U12" i="14"/>
  <c r="T12" i="14"/>
  <c r="Q12" i="14"/>
  <c r="P12" i="14"/>
  <c r="K12" i="14"/>
  <c r="S9" i="14"/>
  <c r="O9" i="14"/>
  <c r="N9" i="14"/>
  <c r="N68" i="14" s="1"/>
  <c r="M9" i="14"/>
  <c r="M68" i="14" s="1"/>
  <c r="L9" i="14"/>
  <c r="L68" i="14" s="1"/>
  <c r="J9" i="14"/>
  <c r="J68" i="14" s="1"/>
  <c r="I9" i="14"/>
  <c r="I68" i="14" s="1"/>
  <c r="G9" i="14"/>
  <c r="G68" i="14" s="1"/>
  <c r="E9" i="14"/>
  <c r="V8" i="14"/>
  <c r="R8" i="14"/>
  <c r="Q8" i="14"/>
  <c r="K8" i="14"/>
  <c r="U7" i="14"/>
  <c r="V7" i="14" s="1"/>
  <c r="V9" i="14" s="1"/>
  <c r="T7" i="14"/>
  <c r="T9" i="14" s="1"/>
  <c r="P7" i="14"/>
  <c r="P9" i="14" s="1"/>
  <c r="K7" i="14"/>
  <c r="K9" i="14" s="1"/>
  <c r="Q23" i="17" l="1"/>
  <c r="Q51" i="17"/>
  <c r="Q60" i="17"/>
  <c r="E70" i="17"/>
  <c r="F70" i="17" s="1"/>
  <c r="F69" i="17"/>
  <c r="F71" i="17" s="1"/>
  <c r="R51" i="17"/>
  <c r="R8" i="17"/>
  <c r="U9" i="17"/>
  <c r="U67" i="17" s="1"/>
  <c r="K30" i="17"/>
  <c r="K67" i="17" s="1"/>
  <c r="T64" i="17"/>
  <c r="T67" i="17" s="1"/>
  <c r="Q7" i="17"/>
  <c r="R12" i="17"/>
  <c r="R23" i="17" s="1"/>
  <c r="P30" i="17"/>
  <c r="P67" i="17" s="1"/>
  <c r="E51" i="17"/>
  <c r="E67" i="17" s="1"/>
  <c r="P60" i="17"/>
  <c r="T60" i="17"/>
  <c r="K51" i="17"/>
  <c r="V34" i="17"/>
  <c r="V51" i="17" s="1"/>
  <c r="V67" i="17" s="1"/>
  <c r="K38" i="17"/>
  <c r="R38" i="17" s="1"/>
  <c r="R63" i="17"/>
  <c r="R64" i="17" s="1"/>
  <c r="F69" i="16"/>
  <c r="E70" i="16"/>
  <c r="F70" i="16" s="1"/>
  <c r="R17" i="16"/>
  <c r="R23" i="16" s="1"/>
  <c r="T51" i="16"/>
  <c r="V23" i="16"/>
  <c r="V30" i="16"/>
  <c r="V60" i="16"/>
  <c r="Q23" i="16"/>
  <c r="Q7" i="16"/>
  <c r="V7" i="16"/>
  <c r="V9" i="16" s="1"/>
  <c r="V18" i="16"/>
  <c r="R26" i="16"/>
  <c r="R30" i="16" s="1"/>
  <c r="T30" i="16"/>
  <c r="V37" i="16"/>
  <c r="E51" i="16"/>
  <c r="E67" i="16" s="1"/>
  <c r="P60" i="16"/>
  <c r="T60" i="16"/>
  <c r="T67" i="16" s="1"/>
  <c r="K51" i="16"/>
  <c r="R57" i="16"/>
  <c r="R60" i="16" s="1"/>
  <c r="V63" i="16"/>
  <c r="V64" i="16" s="1"/>
  <c r="K30" i="16"/>
  <c r="K67" i="16" s="1"/>
  <c r="Q34" i="16"/>
  <c r="V34" i="16"/>
  <c r="K39" i="16"/>
  <c r="T39" i="16"/>
  <c r="V39" i="16" s="1"/>
  <c r="P39" i="16"/>
  <c r="Q39" i="16" s="1"/>
  <c r="U39" i="16"/>
  <c r="U51" i="16" s="1"/>
  <c r="U67" i="16" s="1"/>
  <c r="R63" i="16"/>
  <c r="R64" i="16" s="1"/>
  <c r="R43" i="15"/>
  <c r="R23" i="15"/>
  <c r="R52" i="15"/>
  <c r="V61" i="15"/>
  <c r="K9" i="15"/>
  <c r="K68" i="15" s="1"/>
  <c r="K23" i="15"/>
  <c r="R57" i="15"/>
  <c r="R61" i="15" s="1"/>
  <c r="P65" i="15"/>
  <c r="T65" i="15"/>
  <c r="T68" i="15" s="1"/>
  <c r="T9" i="15"/>
  <c r="P23" i="15"/>
  <c r="P68" i="15" s="1"/>
  <c r="T23" i="15"/>
  <c r="E52" i="15"/>
  <c r="E68" i="15" s="1"/>
  <c r="P61" i="15"/>
  <c r="T61" i="15"/>
  <c r="Q26" i="15"/>
  <c r="Q30" i="15" s="1"/>
  <c r="Q68" i="15" s="1"/>
  <c r="V26" i="15"/>
  <c r="V30" i="15" s="1"/>
  <c r="V68" i="15" s="1"/>
  <c r="K30" i="15"/>
  <c r="R64" i="15"/>
  <c r="R65" i="15" s="1"/>
  <c r="R55" i="14"/>
  <c r="K61" i="14"/>
  <c r="R38" i="14"/>
  <c r="R39" i="14"/>
  <c r="R18" i="14"/>
  <c r="R26" i="14"/>
  <c r="R30" i="14" s="1"/>
  <c r="R43" i="14"/>
  <c r="R64" i="14"/>
  <c r="R65" i="14" s="1"/>
  <c r="Q65" i="14"/>
  <c r="R47" i="14"/>
  <c r="U9" i="14"/>
  <c r="U52" i="14"/>
  <c r="E70" i="14"/>
  <c r="Q7" i="14"/>
  <c r="Q9" i="14" s="1"/>
  <c r="T17" i="14"/>
  <c r="V26" i="14"/>
  <c r="V30" i="14" s="1"/>
  <c r="K30" i="14"/>
  <c r="Q56" i="14"/>
  <c r="R56" i="14" s="1"/>
  <c r="V56" i="14"/>
  <c r="V61" i="14" s="1"/>
  <c r="T65" i="14"/>
  <c r="R7" i="14"/>
  <c r="R9" i="14" s="1"/>
  <c r="P17" i="14"/>
  <c r="U17" i="14"/>
  <c r="U23" i="14" s="1"/>
  <c r="P30" i="14"/>
  <c r="R12" i="14"/>
  <c r="K17" i="14"/>
  <c r="K23" i="14" s="1"/>
  <c r="K68" i="14" s="1"/>
  <c r="Q34" i="14"/>
  <c r="V34" i="14"/>
  <c r="V52" i="14" s="1"/>
  <c r="N68" i="13"/>
  <c r="M68" i="13"/>
  <c r="L68" i="13"/>
  <c r="H68" i="13"/>
  <c r="J65" i="13"/>
  <c r="I65" i="13"/>
  <c r="H65" i="13"/>
  <c r="G65" i="13"/>
  <c r="F65" i="13"/>
  <c r="E65" i="13"/>
  <c r="J64" i="13"/>
  <c r="I61" i="13"/>
  <c r="H61" i="13"/>
  <c r="G61" i="13"/>
  <c r="F61" i="13"/>
  <c r="E61" i="13"/>
  <c r="Q60" i="13"/>
  <c r="O60" i="13"/>
  <c r="J60" i="13"/>
  <c r="Q59" i="13"/>
  <c r="O59" i="13"/>
  <c r="J59" i="13"/>
  <c r="J58" i="13"/>
  <c r="J57" i="13"/>
  <c r="J61" i="13" s="1"/>
  <c r="J56" i="13"/>
  <c r="J55" i="13"/>
  <c r="I52" i="13"/>
  <c r="H52" i="13"/>
  <c r="G52" i="13"/>
  <c r="F52" i="13"/>
  <c r="E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52" i="13" s="1"/>
  <c r="J35" i="13"/>
  <c r="J34" i="13"/>
  <c r="I30" i="13"/>
  <c r="I68" i="13" s="1"/>
  <c r="H30" i="13"/>
  <c r="G30" i="13"/>
  <c r="F30" i="13"/>
  <c r="E30" i="13"/>
  <c r="E68" i="13" s="1"/>
  <c r="J29" i="13"/>
  <c r="J28" i="13"/>
  <c r="J27" i="13"/>
  <c r="J26" i="13"/>
  <c r="J30" i="13" s="1"/>
  <c r="I23" i="13"/>
  <c r="H23" i="13"/>
  <c r="G23" i="13"/>
  <c r="F23" i="13"/>
  <c r="E23" i="13"/>
  <c r="J22" i="13"/>
  <c r="Q21" i="13"/>
  <c r="O21" i="13"/>
  <c r="J21" i="13"/>
  <c r="J20" i="13"/>
  <c r="J19" i="13"/>
  <c r="J18" i="13"/>
  <c r="Q17" i="13"/>
  <c r="O17" i="13"/>
  <c r="J17" i="13"/>
  <c r="Q16" i="13"/>
  <c r="O16" i="13"/>
  <c r="J16" i="13"/>
  <c r="J15" i="13"/>
  <c r="J14" i="13"/>
  <c r="J13" i="13"/>
  <c r="J12" i="13"/>
  <c r="J23" i="13" s="1"/>
  <c r="J9" i="13"/>
  <c r="J68" i="13" s="1"/>
  <c r="I9" i="13"/>
  <c r="H9" i="13"/>
  <c r="G9" i="13"/>
  <c r="G68" i="13" s="1"/>
  <c r="F9" i="13"/>
  <c r="F68" i="13" s="1"/>
  <c r="E9" i="13"/>
  <c r="J8" i="13"/>
  <c r="Q7" i="13"/>
  <c r="Q68" i="13" s="1"/>
  <c r="O7" i="13"/>
  <c r="O68" i="13" s="1"/>
  <c r="J7" i="13"/>
  <c r="E71" i="12"/>
  <c r="F71" i="12" s="1"/>
  <c r="F70" i="12"/>
  <c r="E70" i="12"/>
  <c r="S65" i="12"/>
  <c r="P65" i="12"/>
  <c r="O65" i="12"/>
  <c r="N65" i="12"/>
  <c r="M65" i="12"/>
  <c r="L65" i="12"/>
  <c r="J65" i="12"/>
  <c r="I65" i="12"/>
  <c r="G65" i="12"/>
  <c r="E65" i="12"/>
  <c r="U64" i="12"/>
  <c r="U65" i="12" s="1"/>
  <c r="T64" i="12"/>
  <c r="T65" i="12" s="1"/>
  <c r="P64" i="12"/>
  <c r="Q64" i="12" s="1"/>
  <c r="Q65" i="12" s="1"/>
  <c r="K64" i="12"/>
  <c r="K65" i="12" s="1"/>
  <c r="S61" i="12"/>
  <c r="O61" i="12"/>
  <c r="N61" i="12"/>
  <c r="M61" i="12"/>
  <c r="L61" i="12"/>
  <c r="J61" i="12"/>
  <c r="I61" i="12"/>
  <c r="H61" i="12"/>
  <c r="G61" i="12"/>
  <c r="E61" i="12"/>
  <c r="U60" i="12"/>
  <c r="T60" i="12"/>
  <c r="V60" i="12" s="1"/>
  <c r="P60" i="12"/>
  <c r="P61" i="12" s="1"/>
  <c r="K60" i="12"/>
  <c r="V59" i="12"/>
  <c r="Q59" i="12"/>
  <c r="K59" i="12"/>
  <c r="R59" i="12" s="1"/>
  <c r="V58" i="12"/>
  <c r="Q58" i="12"/>
  <c r="K58" i="12"/>
  <c r="K61" i="12" s="1"/>
  <c r="U57" i="12"/>
  <c r="U61" i="12" s="1"/>
  <c r="T57" i="12"/>
  <c r="V57" i="12" s="1"/>
  <c r="P57" i="12"/>
  <c r="Q57" i="12" s="1"/>
  <c r="R57" i="12" s="1"/>
  <c r="K57" i="12"/>
  <c r="V56" i="12"/>
  <c r="U56" i="12"/>
  <c r="T56" i="12"/>
  <c r="Q56" i="12"/>
  <c r="P56" i="12"/>
  <c r="K56" i="12"/>
  <c r="V55" i="12"/>
  <c r="V61" i="12" s="1"/>
  <c r="R55" i="12"/>
  <c r="Q55" i="12"/>
  <c r="K55" i="12"/>
  <c r="S52" i="12"/>
  <c r="O52" i="12"/>
  <c r="N52" i="12"/>
  <c r="M52" i="12"/>
  <c r="L52" i="12"/>
  <c r="J52" i="12"/>
  <c r="I52" i="12"/>
  <c r="H52" i="12"/>
  <c r="G52" i="12"/>
  <c r="E52" i="12"/>
  <c r="V51" i="12"/>
  <c r="Q51" i="12"/>
  <c r="K51" i="12"/>
  <c r="R51" i="12" s="1"/>
  <c r="V50" i="12"/>
  <c r="Q50" i="12"/>
  <c r="K50" i="12"/>
  <c r="R50" i="12" s="1"/>
  <c r="V49" i="12"/>
  <c r="Q49" i="12"/>
  <c r="K49" i="12"/>
  <c r="R49" i="12" s="1"/>
  <c r="V48" i="12"/>
  <c r="U48" i="12"/>
  <c r="T48" i="12"/>
  <c r="Q48" i="12"/>
  <c r="R48" i="12" s="1"/>
  <c r="P48" i="12"/>
  <c r="K48" i="12"/>
  <c r="U47" i="12"/>
  <c r="V47" i="12" s="1"/>
  <c r="T47" i="12"/>
  <c r="P47" i="12"/>
  <c r="Q47" i="12" s="1"/>
  <c r="R47" i="12" s="1"/>
  <c r="K47" i="12"/>
  <c r="V46" i="12"/>
  <c r="Q46" i="12"/>
  <c r="R46" i="12" s="1"/>
  <c r="K46" i="12"/>
  <c r="V45" i="12"/>
  <c r="Q45" i="12"/>
  <c r="R45" i="12" s="1"/>
  <c r="K45" i="12"/>
  <c r="V44" i="12"/>
  <c r="Q44" i="12"/>
  <c r="R44" i="12" s="1"/>
  <c r="K44" i="12"/>
  <c r="U43" i="12"/>
  <c r="T43" i="12"/>
  <c r="V43" i="12" s="1"/>
  <c r="P43" i="12"/>
  <c r="Q43" i="12" s="1"/>
  <c r="K43" i="12"/>
  <c r="U42" i="12"/>
  <c r="T42" i="12"/>
  <c r="V42" i="12" s="1"/>
  <c r="P42" i="12"/>
  <c r="Q42" i="12" s="1"/>
  <c r="R42" i="12" s="1"/>
  <c r="K42" i="12"/>
  <c r="V41" i="12"/>
  <c r="Q41" i="12"/>
  <c r="K41" i="12"/>
  <c r="R41" i="12" s="1"/>
  <c r="V40" i="12"/>
  <c r="U40" i="12"/>
  <c r="T40" i="12"/>
  <c r="Q40" i="12"/>
  <c r="R40" i="12" s="1"/>
  <c r="P40" i="12"/>
  <c r="K40" i="12"/>
  <c r="U39" i="12"/>
  <c r="U52" i="12" s="1"/>
  <c r="T39" i="12"/>
  <c r="P39" i="12"/>
  <c r="Q39" i="12" s="1"/>
  <c r="R39" i="12" s="1"/>
  <c r="K39" i="12"/>
  <c r="U38" i="12"/>
  <c r="T38" i="12"/>
  <c r="V38" i="12" s="1"/>
  <c r="P38" i="12"/>
  <c r="Q38" i="12" s="1"/>
  <c r="K38" i="12"/>
  <c r="V37" i="12"/>
  <c r="Q37" i="12"/>
  <c r="K37" i="12"/>
  <c r="R37" i="12" s="1"/>
  <c r="V36" i="12"/>
  <c r="Q36" i="12"/>
  <c r="K36" i="12"/>
  <c r="R36" i="12" s="1"/>
  <c r="V35" i="12"/>
  <c r="Q35" i="12"/>
  <c r="K35" i="12"/>
  <c r="R35" i="12" s="1"/>
  <c r="U34" i="12"/>
  <c r="T34" i="12"/>
  <c r="T52" i="12" s="1"/>
  <c r="P34" i="12"/>
  <c r="P52" i="12" s="1"/>
  <c r="K34" i="12"/>
  <c r="K52" i="12" s="1"/>
  <c r="S30" i="12"/>
  <c r="O30" i="12"/>
  <c r="N30" i="12"/>
  <c r="M30" i="12"/>
  <c r="L30" i="12"/>
  <c r="J30" i="12"/>
  <c r="I30" i="12"/>
  <c r="G30" i="12"/>
  <c r="E30" i="12"/>
  <c r="V29" i="12"/>
  <c r="Q29" i="12"/>
  <c r="K29" i="12"/>
  <c r="R29" i="12" s="1"/>
  <c r="V28" i="12"/>
  <c r="U28" i="12"/>
  <c r="T28" i="12"/>
  <c r="T30" i="12" s="1"/>
  <c r="Q28" i="12"/>
  <c r="R28" i="12" s="1"/>
  <c r="P28" i="12"/>
  <c r="K28" i="12"/>
  <c r="V27" i="12"/>
  <c r="R27" i="12"/>
  <c r="Q27" i="12"/>
  <c r="K27" i="12"/>
  <c r="U26" i="12"/>
  <c r="U30" i="12" s="1"/>
  <c r="T26" i="12"/>
  <c r="P26" i="12"/>
  <c r="P30" i="12" s="1"/>
  <c r="K26" i="12"/>
  <c r="S23" i="12"/>
  <c r="O23" i="12"/>
  <c r="N23" i="12"/>
  <c r="M23" i="12"/>
  <c r="L23" i="12"/>
  <c r="J23" i="12"/>
  <c r="I23" i="12"/>
  <c r="G23" i="12"/>
  <c r="E23" i="12"/>
  <c r="V22" i="12"/>
  <c r="Q22" i="12"/>
  <c r="R22" i="12" s="1"/>
  <c r="K22" i="12"/>
  <c r="V21" i="12"/>
  <c r="Q21" i="12"/>
  <c r="R21" i="12" s="1"/>
  <c r="K21" i="12"/>
  <c r="V20" i="12"/>
  <c r="Q20" i="12"/>
  <c r="R20" i="12" s="1"/>
  <c r="K20" i="12"/>
  <c r="V19" i="12"/>
  <c r="Q19" i="12"/>
  <c r="R19" i="12" s="1"/>
  <c r="K19" i="12"/>
  <c r="U18" i="12"/>
  <c r="T18" i="12"/>
  <c r="V18" i="12" s="1"/>
  <c r="P18" i="12"/>
  <c r="Q18" i="12" s="1"/>
  <c r="K18" i="12"/>
  <c r="U17" i="12"/>
  <c r="T17" i="12"/>
  <c r="V17" i="12" s="1"/>
  <c r="P17" i="12"/>
  <c r="Q17" i="12" s="1"/>
  <c r="R17" i="12" s="1"/>
  <c r="K17" i="12"/>
  <c r="V16" i="12"/>
  <c r="U16" i="12"/>
  <c r="T16" i="12"/>
  <c r="Q16" i="12"/>
  <c r="R16" i="12" s="1"/>
  <c r="P16" i="12"/>
  <c r="K16" i="12"/>
  <c r="V15" i="12"/>
  <c r="R15" i="12"/>
  <c r="Q15" i="12"/>
  <c r="K15" i="12"/>
  <c r="V14" i="12"/>
  <c r="R14" i="12"/>
  <c r="Q14" i="12"/>
  <c r="K14" i="12"/>
  <c r="V13" i="12"/>
  <c r="R13" i="12"/>
  <c r="Q13" i="12"/>
  <c r="K13" i="12"/>
  <c r="U12" i="12"/>
  <c r="U23" i="12" s="1"/>
  <c r="T12" i="12"/>
  <c r="P12" i="12"/>
  <c r="P23" i="12" s="1"/>
  <c r="K12" i="12"/>
  <c r="K23" i="12" s="1"/>
  <c r="S9" i="12"/>
  <c r="S68" i="12" s="1"/>
  <c r="P9" i="12"/>
  <c r="O9" i="12"/>
  <c r="O68" i="12" s="1"/>
  <c r="N9" i="12"/>
  <c r="N68" i="12" s="1"/>
  <c r="M9" i="12"/>
  <c r="M68" i="12" s="1"/>
  <c r="L9" i="12"/>
  <c r="L68" i="12" s="1"/>
  <c r="J9" i="12"/>
  <c r="J68" i="12" s="1"/>
  <c r="I9" i="12"/>
  <c r="I68" i="12" s="1"/>
  <c r="G9" i="12"/>
  <c r="G68" i="12" s="1"/>
  <c r="E9" i="12"/>
  <c r="E68" i="12" s="1"/>
  <c r="V8" i="12"/>
  <c r="Q8" i="12"/>
  <c r="R8" i="12" s="1"/>
  <c r="K8" i="12"/>
  <c r="U7" i="12"/>
  <c r="U9" i="12" s="1"/>
  <c r="T7" i="12"/>
  <c r="V7" i="12" s="1"/>
  <c r="V9" i="12" s="1"/>
  <c r="P7" i="12"/>
  <c r="Q7" i="12" s="1"/>
  <c r="Q9" i="12" s="1"/>
  <c r="K7" i="12"/>
  <c r="K9" i="12" s="1"/>
  <c r="R7" i="17" l="1"/>
  <c r="R9" i="17" s="1"/>
  <c r="R67" i="17" s="1"/>
  <c r="Q9" i="17"/>
  <c r="Q67" i="17" s="1"/>
  <c r="Q51" i="16"/>
  <c r="R7" i="16"/>
  <c r="R9" i="16" s="1"/>
  <c r="Q9" i="16"/>
  <c r="Q67" i="16" s="1"/>
  <c r="F71" i="16"/>
  <c r="R39" i="16"/>
  <c r="R34" i="16"/>
  <c r="R51" i="16" s="1"/>
  <c r="V51" i="16"/>
  <c r="V67" i="16" s="1"/>
  <c r="P51" i="16"/>
  <c r="P67" i="16" s="1"/>
  <c r="R26" i="15"/>
  <c r="R30" i="15" s="1"/>
  <c r="R68" i="15" s="1"/>
  <c r="E71" i="14"/>
  <c r="F71" i="14" s="1"/>
  <c r="F70" i="14"/>
  <c r="F72" i="14" s="1"/>
  <c r="Q52" i="14"/>
  <c r="R34" i="14"/>
  <c r="R52" i="14" s="1"/>
  <c r="V17" i="14"/>
  <c r="V23" i="14" s="1"/>
  <c r="V68" i="14" s="1"/>
  <c r="T23" i="14"/>
  <c r="T68" i="14" s="1"/>
  <c r="U68" i="14"/>
  <c r="Q61" i="14"/>
  <c r="R17" i="14"/>
  <c r="R23" i="14" s="1"/>
  <c r="R68" i="14" s="1"/>
  <c r="Q17" i="14"/>
  <c r="Q23" i="14" s="1"/>
  <c r="P23" i="14"/>
  <c r="P68" i="14" s="1"/>
  <c r="Q68" i="14"/>
  <c r="R61" i="14"/>
  <c r="R60" i="12"/>
  <c r="T68" i="12"/>
  <c r="U68" i="12"/>
  <c r="P68" i="12"/>
  <c r="R18" i="12"/>
  <c r="R38" i="12"/>
  <c r="F72" i="12"/>
  <c r="R43" i="12"/>
  <c r="T9" i="12"/>
  <c r="T23" i="12"/>
  <c r="Q12" i="12"/>
  <c r="Q26" i="12"/>
  <c r="K30" i="12"/>
  <c r="K68" i="12" s="1"/>
  <c r="V39" i="12"/>
  <c r="R56" i="12"/>
  <c r="R61" i="12" s="1"/>
  <c r="R58" i="12"/>
  <c r="Q60" i="12"/>
  <c r="Q61" i="12" s="1"/>
  <c r="V64" i="12"/>
  <c r="V65" i="12" s="1"/>
  <c r="V12" i="12"/>
  <c r="V23" i="12" s="1"/>
  <c r="V26" i="12"/>
  <c r="V30" i="12" s="1"/>
  <c r="T61" i="12"/>
  <c r="R7" i="12"/>
  <c r="R9" i="12" s="1"/>
  <c r="Q34" i="12"/>
  <c r="V34" i="12"/>
  <c r="R64" i="12"/>
  <c r="R65" i="12" s="1"/>
  <c r="R67" i="16" l="1"/>
  <c r="R34" i="12"/>
  <c r="R52" i="12" s="1"/>
  <c r="Q52" i="12"/>
  <c r="R12" i="12"/>
  <c r="R23" i="12" s="1"/>
  <c r="R68" i="12" s="1"/>
  <c r="Q23" i="12"/>
  <c r="V52" i="12"/>
  <c r="V68" i="12" s="1"/>
  <c r="Q30" i="12"/>
  <c r="R26" i="12"/>
  <c r="R30" i="12" s="1"/>
  <c r="Q68" i="12" l="1"/>
  <c r="S65" i="11" l="1"/>
  <c r="P65" i="11"/>
  <c r="O65" i="11"/>
  <c r="N65" i="11"/>
  <c r="M65" i="11"/>
  <c r="L65" i="11"/>
  <c r="L68" i="11" s="1"/>
  <c r="J65" i="11"/>
  <c r="I65" i="11"/>
  <c r="G65" i="11"/>
  <c r="E65" i="11"/>
  <c r="U64" i="11"/>
  <c r="U65" i="11" s="1"/>
  <c r="T64" i="11"/>
  <c r="V64" i="11" s="1"/>
  <c r="V65" i="11" s="1"/>
  <c r="P64" i="11"/>
  <c r="Q64" i="11" s="1"/>
  <c r="Q65" i="11" s="1"/>
  <c r="K64" i="11"/>
  <c r="S61" i="11"/>
  <c r="O61" i="11"/>
  <c r="N61" i="11"/>
  <c r="M61" i="11"/>
  <c r="L61" i="11"/>
  <c r="J61" i="11"/>
  <c r="I61" i="11"/>
  <c r="H61" i="11"/>
  <c r="G61" i="11"/>
  <c r="G68" i="11" s="1"/>
  <c r="U60" i="11"/>
  <c r="T60" i="11"/>
  <c r="V60" i="11" s="1"/>
  <c r="P60" i="11"/>
  <c r="Q60" i="11" s="1"/>
  <c r="K60" i="11"/>
  <c r="R60" i="11" s="1"/>
  <c r="E60" i="11"/>
  <c r="E70" i="11" s="1"/>
  <c r="E71" i="11" s="1"/>
  <c r="F71" i="11" s="1"/>
  <c r="V59" i="11"/>
  <c r="Q59" i="11"/>
  <c r="R59" i="11" s="1"/>
  <c r="K59" i="11"/>
  <c r="V58" i="11"/>
  <c r="Q58" i="11"/>
  <c r="R58" i="11" s="1"/>
  <c r="K58" i="11"/>
  <c r="U57" i="11"/>
  <c r="T57" i="11"/>
  <c r="V57" i="11" s="1"/>
  <c r="P57" i="11"/>
  <c r="Q57" i="11" s="1"/>
  <c r="K57" i="11"/>
  <c r="U56" i="11"/>
  <c r="U61" i="11" s="1"/>
  <c r="T56" i="11"/>
  <c r="V56" i="11" s="1"/>
  <c r="R56" i="11"/>
  <c r="P56" i="11"/>
  <c r="Q56" i="11" s="1"/>
  <c r="K56" i="11"/>
  <c r="V55" i="11"/>
  <c r="Q55" i="11"/>
  <c r="Q61" i="11" s="1"/>
  <c r="K55" i="11"/>
  <c r="R55" i="11" s="1"/>
  <c r="S52" i="11"/>
  <c r="O52" i="11"/>
  <c r="N52" i="11"/>
  <c r="M52" i="11"/>
  <c r="L52" i="11"/>
  <c r="J52" i="11"/>
  <c r="I52" i="11"/>
  <c r="H52" i="11"/>
  <c r="G52" i="11"/>
  <c r="E52" i="11"/>
  <c r="V51" i="11"/>
  <c r="Q51" i="11"/>
  <c r="K51" i="11"/>
  <c r="R51" i="11" s="1"/>
  <c r="V50" i="11"/>
  <c r="Q50" i="11"/>
  <c r="K50" i="11"/>
  <c r="R50" i="11" s="1"/>
  <c r="V49" i="11"/>
  <c r="Q49" i="11"/>
  <c r="K49" i="11"/>
  <c r="R49" i="11" s="1"/>
  <c r="U48" i="11"/>
  <c r="T48" i="11"/>
  <c r="V48" i="11" s="1"/>
  <c r="P48" i="11"/>
  <c r="Q48" i="11" s="1"/>
  <c r="R48" i="11" s="1"/>
  <c r="K48" i="11"/>
  <c r="V47" i="11"/>
  <c r="U47" i="11"/>
  <c r="T47" i="11"/>
  <c r="Q47" i="11"/>
  <c r="R47" i="11" s="1"/>
  <c r="P47" i="11"/>
  <c r="K47" i="11"/>
  <c r="V46" i="11"/>
  <c r="R46" i="11"/>
  <c r="Q46" i="11"/>
  <c r="K46" i="11"/>
  <c r="V45" i="11"/>
  <c r="R45" i="11"/>
  <c r="Q45" i="11"/>
  <c r="K45" i="11"/>
  <c r="V44" i="11"/>
  <c r="R44" i="11"/>
  <c r="Q44" i="11"/>
  <c r="K44" i="11"/>
  <c r="U43" i="11"/>
  <c r="V43" i="11" s="1"/>
  <c r="T43" i="11"/>
  <c r="P43" i="11"/>
  <c r="Q43" i="11" s="1"/>
  <c r="R43" i="11" s="1"/>
  <c r="K43" i="11"/>
  <c r="U42" i="11"/>
  <c r="T42" i="11"/>
  <c r="V42" i="11" s="1"/>
  <c r="P42" i="11"/>
  <c r="Q42" i="11" s="1"/>
  <c r="K42" i="11"/>
  <c r="V41" i="11"/>
  <c r="Q41" i="11"/>
  <c r="K41" i="11"/>
  <c r="R41" i="11" s="1"/>
  <c r="U40" i="11"/>
  <c r="T40" i="11"/>
  <c r="V40" i="11" s="1"/>
  <c r="P40" i="11"/>
  <c r="Q40" i="11" s="1"/>
  <c r="R40" i="11" s="1"/>
  <c r="K40" i="11"/>
  <c r="V39" i="11"/>
  <c r="U39" i="11"/>
  <c r="T39" i="11"/>
  <c r="Q39" i="11"/>
  <c r="R39" i="11" s="1"/>
  <c r="P39" i="11"/>
  <c r="K39" i="11"/>
  <c r="U38" i="11"/>
  <c r="V38" i="11" s="1"/>
  <c r="T38" i="11"/>
  <c r="P38" i="11"/>
  <c r="Q38" i="11" s="1"/>
  <c r="R38" i="11" s="1"/>
  <c r="K38" i="11"/>
  <c r="V37" i="11"/>
  <c r="Q37" i="11"/>
  <c r="R37" i="11" s="1"/>
  <c r="K37" i="11"/>
  <c r="V36" i="11"/>
  <c r="Q36" i="11"/>
  <c r="R36" i="11" s="1"/>
  <c r="K36" i="11"/>
  <c r="V35" i="11"/>
  <c r="Q35" i="11"/>
  <c r="R35" i="11" s="1"/>
  <c r="K35" i="11"/>
  <c r="U34" i="11"/>
  <c r="T34" i="11"/>
  <c r="P34" i="11"/>
  <c r="K34" i="11"/>
  <c r="S30" i="11"/>
  <c r="P30" i="11"/>
  <c r="O30" i="11"/>
  <c r="N30" i="11"/>
  <c r="M30" i="11"/>
  <c r="L30" i="11"/>
  <c r="K30" i="11"/>
  <c r="J30" i="11"/>
  <c r="I30" i="11"/>
  <c r="G30" i="11"/>
  <c r="E30" i="11"/>
  <c r="V29" i="11"/>
  <c r="Q29" i="11"/>
  <c r="K29" i="11"/>
  <c r="R29" i="11" s="1"/>
  <c r="U28" i="11"/>
  <c r="U30" i="11" s="1"/>
  <c r="T28" i="11"/>
  <c r="V28" i="11" s="1"/>
  <c r="P28" i="11"/>
  <c r="Q28" i="11" s="1"/>
  <c r="R28" i="11" s="1"/>
  <c r="K28" i="11"/>
  <c r="V27" i="11"/>
  <c r="Q27" i="11"/>
  <c r="K27" i="11"/>
  <c r="R27" i="11" s="1"/>
  <c r="V26" i="11"/>
  <c r="U26" i="11"/>
  <c r="T26" i="11"/>
  <c r="Q26" i="11"/>
  <c r="P26" i="11"/>
  <c r="K26" i="11"/>
  <c r="S23" i="11"/>
  <c r="O23" i="11"/>
  <c r="N23" i="11"/>
  <c r="M23" i="11"/>
  <c r="L23" i="11"/>
  <c r="J23" i="11"/>
  <c r="I23" i="11"/>
  <c r="G23" i="11"/>
  <c r="E23" i="11"/>
  <c r="V22" i="11"/>
  <c r="R22" i="11"/>
  <c r="Q22" i="11"/>
  <c r="K22" i="11"/>
  <c r="V21" i="11"/>
  <c r="R21" i="11"/>
  <c r="Q21" i="11"/>
  <c r="K21" i="11"/>
  <c r="V20" i="11"/>
  <c r="R20" i="11"/>
  <c r="Q20" i="11"/>
  <c r="K20" i="11"/>
  <c r="V19" i="11"/>
  <c r="R19" i="11"/>
  <c r="Q19" i="11"/>
  <c r="K19" i="11"/>
  <c r="U18" i="11"/>
  <c r="V18" i="11" s="1"/>
  <c r="T18" i="11"/>
  <c r="P18" i="11"/>
  <c r="Q18" i="11" s="1"/>
  <c r="R18" i="11" s="1"/>
  <c r="K18" i="11"/>
  <c r="U17" i="11"/>
  <c r="T17" i="11"/>
  <c r="V17" i="11" s="1"/>
  <c r="P17" i="11"/>
  <c r="Q17" i="11" s="1"/>
  <c r="K17" i="11"/>
  <c r="R17" i="11" s="1"/>
  <c r="U16" i="11"/>
  <c r="T16" i="11"/>
  <c r="V16" i="11" s="1"/>
  <c r="P16" i="11"/>
  <c r="Q16" i="11" s="1"/>
  <c r="R16" i="11" s="1"/>
  <c r="K16" i="11"/>
  <c r="V15" i="11"/>
  <c r="Q15" i="11"/>
  <c r="K15" i="11"/>
  <c r="R15" i="11" s="1"/>
  <c r="V14" i="11"/>
  <c r="Q14" i="11"/>
  <c r="K14" i="11"/>
  <c r="R14" i="11" s="1"/>
  <c r="V13" i="11"/>
  <c r="Q13" i="11"/>
  <c r="K13" i="11"/>
  <c r="R13" i="11" s="1"/>
  <c r="V12" i="11"/>
  <c r="U12" i="11"/>
  <c r="T12" i="11"/>
  <c r="T23" i="11" s="1"/>
  <c r="Q12" i="11"/>
  <c r="R12" i="11" s="1"/>
  <c r="P12" i="11"/>
  <c r="P23" i="11" s="1"/>
  <c r="K12" i="11"/>
  <c r="K23" i="11" s="1"/>
  <c r="S9" i="11"/>
  <c r="S68" i="11" s="1"/>
  <c r="O9" i="11"/>
  <c r="O68" i="11" s="1"/>
  <c r="N9" i="11"/>
  <c r="N68" i="11" s="1"/>
  <c r="M9" i="11"/>
  <c r="M68" i="11" s="1"/>
  <c r="L9" i="11"/>
  <c r="J9" i="11"/>
  <c r="J68" i="11" s="1"/>
  <c r="I9" i="11"/>
  <c r="I68" i="11" s="1"/>
  <c r="G9" i="11"/>
  <c r="E9" i="11"/>
  <c r="V8" i="11"/>
  <c r="R8" i="11"/>
  <c r="Q8" i="11"/>
  <c r="K8" i="11"/>
  <c r="K9" i="11" s="1"/>
  <c r="U7" i="11"/>
  <c r="V7" i="11" s="1"/>
  <c r="V9" i="11" s="1"/>
  <c r="T7" i="11"/>
  <c r="T9" i="11" s="1"/>
  <c r="P7" i="11"/>
  <c r="P9" i="11" s="1"/>
  <c r="K7" i="11"/>
  <c r="K52" i="11" l="1"/>
  <c r="K68" i="11" s="1"/>
  <c r="K65" i="11"/>
  <c r="R64" i="11"/>
  <c r="R65" i="11" s="1"/>
  <c r="Q23" i="11"/>
  <c r="P52" i="11"/>
  <c r="P68" i="11" s="1"/>
  <c r="V61" i="11"/>
  <c r="V23" i="11"/>
  <c r="V68" i="11" s="1"/>
  <c r="Q30" i="11"/>
  <c r="R26" i="11"/>
  <c r="R30" i="11" s="1"/>
  <c r="T52" i="11"/>
  <c r="V34" i="11"/>
  <c r="V52" i="11" s="1"/>
  <c r="K61" i="11"/>
  <c r="T65" i="11"/>
  <c r="U9" i="11"/>
  <c r="V30" i="11"/>
  <c r="Q7" i="11"/>
  <c r="R23" i="11"/>
  <c r="U23" i="11"/>
  <c r="U52" i="11"/>
  <c r="R42" i="11"/>
  <c r="R57" i="11"/>
  <c r="R61" i="11" s="1"/>
  <c r="F70" i="11"/>
  <c r="F72" i="11" s="1"/>
  <c r="T30" i="11"/>
  <c r="P61" i="11"/>
  <c r="Q34" i="11"/>
  <c r="Q52" i="11" s="1"/>
  <c r="T61" i="11"/>
  <c r="E61" i="11"/>
  <c r="E68" i="11" s="1"/>
  <c r="R34" i="11" l="1"/>
  <c r="R52" i="11" s="1"/>
  <c r="U68" i="11"/>
  <c r="R7" i="11"/>
  <c r="R9" i="11" s="1"/>
  <c r="R68" i="11" s="1"/>
  <c r="Q9" i="11"/>
  <c r="Q68" i="11" s="1"/>
  <c r="T68" i="11"/>
</calcChain>
</file>

<file path=xl/sharedStrings.xml><?xml version="1.0" encoding="utf-8"?>
<sst xmlns="http://schemas.openxmlformats.org/spreadsheetml/2006/main" count="1213" uniqueCount="163">
  <si>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</si>
  <si>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</si>
  <si>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</si>
  <si>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</si>
  <si>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</si>
  <si>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</si>
  <si>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</si>
  <si>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</si>
  <si>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</si>
  <si>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</si>
  <si>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</si>
  <si>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</si>
  <si>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</si>
  <si>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</si>
  <si>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</si>
  <si>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</si>
  <si>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</si>
  <si>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</si>
  <si>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</si>
  <si>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</si>
  <si>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</si>
  <si>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</si>
  <si>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</si>
  <si>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</si>
  <si>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</si>
  <si>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</si>
  <si>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</si>
  <si>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</si>
  <si>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</si>
  <si>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</si>
  <si>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</si>
  <si>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</si>
  <si>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</si>
  <si>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</si>
  <si>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</si>
  <si>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</si>
  <si>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</si>
  <si>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</si>
  <si>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</si>
  <si>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</si>
  <si>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</si>
  <si>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</si>
  <si>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</si>
  <si>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</si>
  <si>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</si>
  <si>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</si>
  <si>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</si>
  <si>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</si>
  <si>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</si>
  <si>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</si>
  <si>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</si>
  <si>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</si>
  <si>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</si>
  <si>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</si>
  <si>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</si>
  <si>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</si>
  <si>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</si>
  <si>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</si>
  <si>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</si>
  <si>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</si>
  <si>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</si>
  <si>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</si>
  <si>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</si>
  <si>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</si>
  <si>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</si>
  <si>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</si>
  <si>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</si>
  <si>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AF14</t>
  </si>
  <si>
    <t>Arriaga Gómez Mariana</t>
  </si>
  <si>
    <t>Terapeuta (DM)</t>
  </si>
  <si>
    <t>AF15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</si>
  <si>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</si>
  <si>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</si>
  <si>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</si>
  <si>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</si>
  <si>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</si>
  <si>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</si>
  <si>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</si>
  <si>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AE18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</si>
  <si>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</si>
  <si>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</si>
  <si>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</si>
  <si>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</si>
  <si>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</si>
  <si>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</si>
  <si>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</si>
  <si>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</si>
  <si>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González Cruz Fabiola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</si>
  <si>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</si>
  <si>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</si>
  <si>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</si>
  <si>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</si>
  <si>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</si>
  <si>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</si>
  <si>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</si>
  <si>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</si>
  <si>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Mora Mora Laura Monica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</si>
  <si>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</si>
  <si>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</si>
  <si>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</si>
  <si>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</si>
  <si>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</si>
  <si>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</si>
  <si>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</si>
  <si>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</si>
  <si>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</si>
  <si>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</si>
  <si>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</si>
  <si>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</si>
  <si>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</si>
  <si>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</si>
  <si>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</si>
  <si>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>Monitor</t>
  </si>
  <si>
    <t>DEPARTAMENTO 6</t>
  </si>
  <si>
    <t>AREA TALLERES</t>
  </si>
  <si>
    <t>AE19</t>
  </si>
  <si>
    <t>Coordinadora Talleres</t>
  </si>
  <si>
    <t>AT28</t>
  </si>
  <si>
    <t>Ruiz Castorena Adriana Margarita</t>
  </si>
  <si>
    <t>AT29</t>
  </si>
  <si>
    <t>Garcia Navarro Ruth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</si>
  <si>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</si>
  <si>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</si>
  <si>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</si>
  <si>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</si>
  <si>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</si>
  <si>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</si>
  <si>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</si>
  <si>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</si>
  <si>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</si>
  <si>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</si>
  <si>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</si>
  <si>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</si>
  <si>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</si>
  <si>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JERONIMO SANCHEZ GARCIA</t>
  </si>
  <si>
    <t xml:space="preserve">GABRIELA MARISOL LOERA GONZALEZ </t>
  </si>
  <si>
    <t>Olivares Morales Maria Ursula</t>
  </si>
  <si>
    <t>Base para aportacion a pensiones</t>
  </si>
  <si>
    <t>Base para aportacion a vivienda</t>
  </si>
  <si>
    <t xml:space="preserve">Tabares Renteria Jovanny Gabriel </t>
  </si>
  <si>
    <t>Terapeuta Fisico</t>
  </si>
  <si>
    <t>Marquez Martin del Campo Daniela</t>
  </si>
  <si>
    <t>De Anda Vargas Jessica Elizabeth</t>
  </si>
  <si>
    <t>JA12</t>
  </si>
  <si>
    <t>Castorena Diaz Federico</t>
  </si>
  <si>
    <t>Rivas Guzmán Ana Karen (Licencia sin goce de sueldo 6-mayo al 31-julio)</t>
  </si>
  <si>
    <t>AE33</t>
  </si>
  <si>
    <t>Rivas Tejeda Carlos Alberto</t>
  </si>
  <si>
    <t>Chavez Martinez Elba Roxana</t>
  </si>
  <si>
    <t>1RA JUNIO   2019</t>
  </si>
  <si>
    <t>2DA JUNIO   2019</t>
  </si>
  <si>
    <t>Al 27-junio-19</t>
  </si>
  <si>
    <t>Al 01-julio-19</t>
  </si>
  <si>
    <t>Anticipo de Aguinaldo   2019</t>
  </si>
  <si>
    <t>Anticipo de Aguinaldo</t>
  </si>
  <si>
    <t>Diferencia</t>
  </si>
  <si>
    <t>1RA JULIO   2019</t>
  </si>
  <si>
    <t>Contador</t>
  </si>
  <si>
    <t>Jefatura Administrativa</t>
  </si>
  <si>
    <t>2DA JULIO   2019</t>
  </si>
  <si>
    <t>1RA AGOSTO   2019</t>
  </si>
  <si>
    <t>2DA AGOSTO   2019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</si>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</sst>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5" tint="-0.249977111117893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2" xfId="0" applyFont="1" applyBorder="1"/>
    <xf numFmtId="4" fontId="2" fillId="0" borderId="10" xfId="0" applyNumberFormat="1" applyFont="1" applyBorder="1"/>
    <xf numFmtId="4" fontId="2" fillId="0" borderId="12" xfId="0" applyNumberFormat="1" applyFont="1" applyBorder="1"/>
    <xf numFmtId="4" fontId="2" fillId="3" borderId="0" xfId="0" applyNumberFormat="1" applyFont="1" applyFill="1"/>
    <xf numFmtId="4" fontId="8" fillId="4" borderId="0" xfId="0" applyNumberFormat="1" applyFont="1" applyFill="1"/>
    <xf numFmtId="2" fontId="0" fillId="0" borderId="0" xfId="0" applyNumberFormat="1"/>
    <xf numFmtId="2" fontId="2" fillId="0" borderId="0" xfId="0" applyNumberFormat="1" applyFont="1"/>
    <xf numFmtId="2" fontId="2" fillId="5" borderId="0" xfId="0" applyNumberFormat="1" applyFont="1" applyFill="1"/>
    <xf numFmtId="44" fontId="2" fillId="3" borderId="0" xfId="0" applyNumberFormat="1" applyFont="1" applyFill="1"/>
    <xf numFmtId="4" fontId="9" fillId="0" borderId="0" xfId="0" applyNumberFormat="1" applyFont="1" applyAlignment="1">
      <alignment horizontal="center"/>
    </xf>
    <xf numFmtId="4" fontId="2" fillId="6" borderId="0" xfId="0" applyNumberFormat="1" applyFont="1" applyFill="1"/>
    <xf numFmtId="2" fontId="2" fillId="6" borderId="0" xfId="0" applyNumberFormat="1" applyFont="1" applyFill="1"/>
    <xf numFmtId="0" fontId="7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44" fontId="12" fillId="7" borderId="0" xfId="1" applyFont="1" applyFill="1"/>
    <xf numFmtId="4" fontId="13" fillId="0" borderId="0" xfId="0" applyNumberFormat="1" applyFont="1"/>
    <xf numFmtId="4" fontId="2" fillId="8" borderId="0" xfId="0" applyNumberFormat="1" applyFont="1" applyFill="1"/>
    <xf numFmtId="4" fontId="9" fillId="0" borderId="0" xfId="1" applyNumberFormat="1" applyFont="1" applyAlignment="1">
      <alignment horizontal="center"/>
    </xf>
    <xf numFmtId="4" fontId="2" fillId="0" borderId="0" xfId="1" applyNumberFormat="1" applyFont="1"/>
    <xf numFmtId="4" fontId="2" fillId="5" borderId="0" xfId="0" applyNumberFormat="1" applyFont="1" applyFill="1"/>
    <xf numFmtId="4" fontId="9" fillId="0" borderId="0" xfId="0" applyNumberFormat="1" applyFont="1"/>
    <xf numFmtId="4" fontId="8" fillId="9" borderId="0" xfId="0" applyNumberFormat="1" applyFont="1" applyFill="1"/>
    <xf numFmtId="4" fontId="14" fillId="4" borderId="0" xfId="0" applyNumberFormat="1" applyFont="1" applyFill="1"/>
    <xf numFmtId="4" fontId="8" fillId="3" borderId="0" xfId="0" applyNumberFormat="1" applyFont="1" applyFill="1"/>
    <xf numFmtId="0" fontId="0" fillId="0" borderId="0" xfId="0" applyAlignment="1">
      <alignment wrapText="1"/>
    </xf>
    <xf numFmtId="4" fontId="15" fillId="0" borderId="0" xfId="1" applyNumberFormat="1" applyFont="1"/>
    <xf numFmtId="4" fontId="4" fillId="0" borderId="0" xfId="1" applyNumberFormat="1" applyFont="1"/>
    <xf numFmtId="44" fontId="15" fillId="0" borderId="0" xfId="1" applyFont="1"/>
    <xf numFmtId="0" fontId="13" fillId="0" borderId="0" xfId="0" applyFont="1"/>
    <xf numFmtId="0" fontId="12" fillId="0" borderId="0" xfId="0" applyFont="1" applyAlignment="1">
      <alignment horizontal="right"/>
    </xf>
    <xf numFmtId="4" fontId="12" fillId="0" borderId="0" xfId="0" applyNumberFormat="1" applyFont="1"/>
    <xf numFmtId="4" fontId="12" fillId="10" borderId="0" xfId="0" applyNumberFormat="1" applyFont="1" applyFill="1"/>
    <xf numFmtId="4" fontId="12" fillId="8" borderId="13" xfId="0" applyNumberFormat="1" applyFont="1" applyFill="1" applyBorder="1"/>
    <xf numFmtId="4" fontId="12" fillId="3" borderId="13" xfId="0" applyNumberFormat="1" applyFont="1" applyFill="1" applyBorder="1"/>
    <xf numFmtId="4" fontId="17" fillId="0" borderId="0" xfId="0" applyNumberFormat="1" applyFont="1"/>
    <xf numFmtId="4" fontId="18" fillId="2" borderId="9" xfId="0" applyNumberFormat="1" applyFont="1" applyFill="1" applyBorder="1" applyAlignment="1">
      <alignment horizontal="center" vertical="center" wrapText="1"/>
    </xf>
    <xf numFmtId="4" fontId="19" fillId="6" borderId="0" xfId="0" applyNumberFormat="1" applyFont="1" applyFill="1"/>
    <xf numFmtId="4" fontId="20" fillId="0" borderId="0" xfId="0" applyNumberFormat="1" applyFont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21" fillId="2" borderId="0" xfId="0" applyNumberFormat="1" applyFont="1" applyFill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4" fontId="0" fillId="0" borderId="0" xfId="0" applyNumberFormat="1"/>
    <xf numFmtId="4" fontId="1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129836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10D7F3-4A76-4B7E-A3D9-0265FA99F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F77D48-AE3B-475E-A587-3AF3C28D8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3</xdr:row>
      <xdr:rowOff>156882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64F3E0-97B2-45AE-AA23-1489B6793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5DA4D4-33D8-4255-B063-06A1F9F40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110232-CB53-44B7-96F2-EDC42BA14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E7EDED-F0E7-4278-8ED5-96F52F3E1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B258CC-3EA8-4893-8832-9AD50B983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28D460-922A-45F8-8BC6-ACDD8646D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8D078-6D94-4A8B-A311-39E5EE2B92B2}">
  <dimension ref="A1:V79"/>
  <sheetViews>
    <sheetView tabSelected="1" zoomScale="71" zoomScaleNormal="71" workbookViewId="0">
      <selection activeCell="P76" sqref="P76"/>
    </sheetView>
  </sheetViews>
  <sheetFormatPr baseColWidth="10" defaultRowHeight="14.25" x14ac:dyDescent="0.2"/>
  <cols>
    <col min="1" max="1" width="2.375" customWidth="1"/>
    <col min="5" max="5" width="13.375" customWidth="1"/>
    <col min="7" max="7" width="12.25" customWidth="1"/>
    <col min="11" max="11" width="13.75" customWidth="1"/>
    <col min="12" max="12" width="12.25" customWidth="1"/>
    <col min="13" max="13" width="12" customWidth="1"/>
    <col min="14" max="14" width="12.625" customWidth="1"/>
    <col min="16" max="16" width="12.375" customWidth="1"/>
    <col min="17" max="17" width="14" customWidth="1"/>
    <col min="18" max="18" width="13.5" customWidth="1"/>
    <col min="19" max="19" width="12.75" customWidth="1"/>
    <col min="20" max="20" width="12.875" customWidth="1"/>
    <col min="22" max="22" width="12.625" customWidth="1"/>
  </cols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69" t="s">
        <v>149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ht="56.25" x14ac:dyDescent="0.2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8" t="s">
        <v>8</v>
      </c>
      <c r="K5" s="8" t="s">
        <v>9</v>
      </c>
      <c r="L5" s="14" t="s">
        <v>10</v>
      </c>
      <c r="M5" s="10" t="s">
        <v>11</v>
      </c>
      <c r="N5" s="10" t="s">
        <v>12</v>
      </c>
      <c r="O5" s="15" t="s">
        <v>13</v>
      </c>
      <c r="P5" s="56" t="s">
        <v>14</v>
      </c>
      <c r="Q5" s="16" t="s">
        <v>15</v>
      </c>
      <c r="R5" s="17" t="s">
        <v>16</v>
      </c>
      <c r="S5" s="14" t="s">
        <v>17</v>
      </c>
      <c r="T5" s="14" t="s">
        <v>18</v>
      </c>
      <c r="U5" s="18" t="s">
        <v>19</v>
      </c>
      <c r="V5" s="18" t="s">
        <v>20</v>
      </c>
    </row>
    <row r="6" spans="1:22" ht="15.75" x14ac:dyDescent="0.25">
      <c r="A6" s="1"/>
      <c r="B6" s="19" t="s">
        <v>21</v>
      </c>
      <c r="C6" s="20" t="s">
        <v>22</v>
      </c>
      <c r="D6" s="20"/>
      <c r="E6" s="21"/>
      <c r="F6" s="3"/>
      <c r="G6" s="22"/>
      <c r="H6" s="3"/>
      <c r="I6" s="21"/>
      <c r="J6" s="21"/>
      <c r="K6" s="21"/>
      <c r="L6" s="3"/>
      <c r="M6" s="3"/>
      <c r="N6" s="3"/>
      <c r="O6" s="21"/>
      <c r="P6" s="3"/>
      <c r="Q6" s="21"/>
      <c r="R6" s="4"/>
      <c r="S6" s="1"/>
      <c r="T6" s="1"/>
      <c r="U6" s="1"/>
      <c r="V6" s="1"/>
    </row>
    <row r="7" spans="1:22" ht="21" x14ac:dyDescent="0.35">
      <c r="A7" s="1"/>
      <c r="B7" s="1" t="s">
        <v>23</v>
      </c>
      <c r="C7" s="2" t="s">
        <v>24</v>
      </c>
      <c r="D7" s="1" t="s">
        <v>25</v>
      </c>
      <c r="E7" s="3">
        <v>20239.82</v>
      </c>
      <c r="F7" s="59">
        <v>15</v>
      </c>
      <c r="G7" s="37">
        <v>5036</v>
      </c>
      <c r="H7" s="3"/>
      <c r="I7" s="3"/>
      <c r="J7" s="3"/>
      <c r="K7" s="3">
        <f>E7+-I7</f>
        <v>20239.82</v>
      </c>
      <c r="L7" s="3">
        <v>0</v>
      </c>
      <c r="M7" s="3"/>
      <c r="N7" s="3">
        <v>3954.88</v>
      </c>
      <c r="O7" s="3">
        <v>0.16</v>
      </c>
      <c r="P7" s="23">
        <f>ROUND(E7*0.115,2)</f>
        <v>2327.58</v>
      </c>
      <c r="Q7" s="3">
        <f>SUM(N7:P7)+G7</f>
        <v>11318.619999999999</v>
      </c>
      <c r="R7" s="24">
        <f>K7-Q7</f>
        <v>8921.2000000000007</v>
      </c>
      <c r="S7" s="25">
        <v>788.84</v>
      </c>
      <c r="T7" s="26">
        <f>+E7*17.5%+E7*3%</f>
        <v>4149.1630999999998</v>
      </c>
      <c r="U7" s="27">
        <f>ROUND(+E7*2%,2)</f>
        <v>404.8</v>
      </c>
      <c r="V7" s="28">
        <f>SUM(S7:U7)</f>
        <v>5342.8031000000001</v>
      </c>
    </row>
    <row r="8" spans="1:22" ht="21" x14ac:dyDescent="0.35">
      <c r="A8" s="1"/>
      <c r="B8" s="1" t="s">
        <v>26</v>
      </c>
      <c r="C8" s="2" t="s">
        <v>27</v>
      </c>
      <c r="D8" s="1" t="s">
        <v>28</v>
      </c>
      <c r="E8" s="3">
        <v>6497.4</v>
      </c>
      <c r="F8" s="59">
        <v>15</v>
      </c>
      <c r="G8" s="3"/>
      <c r="H8" s="3"/>
      <c r="I8" s="29"/>
      <c r="J8" s="3"/>
      <c r="K8" s="3">
        <f>E8+-I8</f>
        <v>6497.4</v>
      </c>
      <c r="L8" s="3">
        <v>0</v>
      </c>
      <c r="M8" s="3"/>
      <c r="N8" s="3">
        <v>749.59</v>
      </c>
      <c r="O8" s="3">
        <v>0.06</v>
      </c>
      <c r="P8" s="30"/>
      <c r="Q8" s="3">
        <f>SUM(N8:P8)+G8</f>
        <v>749.65</v>
      </c>
      <c r="R8" s="24">
        <f>K8-Q8</f>
        <v>5747.75</v>
      </c>
      <c r="S8" s="25">
        <v>401.09</v>
      </c>
      <c r="T8" s="26"/>
      <c r="U8" s="31"/>
      <c r="V8" s="28">
        <f>SUM(S8:U8)</f>
        <v>401.09</v>
      </c>
    </row>
    <row r="9" spans="1:22" ht="18.75" x14ac:dyDescent="0.3">
      <c r="A9" s="1"/>
      <c r="B9" s="32" t="s">
        <v>29</v>
      </c>
      <c r="C9" s="33"/>
      <c r="D9" s="34"/>
      <c r="E9" s="35">
        <f>SUM(E7:E8)</f>
        <v>26737.22</v>
      </c>
      <c r="F9" s="35"/>
      <c r="G9" s="35">
        <f>+G8+G7</f>
        <v>5036</v>
      </c>
      <c r="H9" s="35"/>
      <c r="I9" s="35">
        <f t="shared" ref="I9:J9" si="0">SUM(I7:I8)</f>
        <v>0</v>
      </c>
      <c r="J9" s="35">
        <f t="shared" si="0"/>
        <v>0</v>
      </c>
      <c r="K9" s="35">
        <f>SUM(K7:K8)</f>
        <v>26737.22</v>
      </c>
      <c r="L9" s="35">
        <f t="shared" ref="L9:V9" si="1">SUM(L7:L8)</f>
        <v>0</v>
      </c>
      <c r="M9" s="35">
        <f t="shared" si="1"/>
        <v>0</v>
      </c>
      <c r="N9" s="35">
        <f t="shared" si="1"/>
        <v>4704.47</v>
      </c>
      <c r="O9" s="35">
        <f t="shared" si="1"/>
        <v>0.22</v>
      </c>
      <c r="P9" s="35">
        <f>SUM(P7:P8)</f>
        <v>2327.58</v>
      </c>
      <c r="Q9" s="35">
        <f t="shared" si="1"/>
        <v>12068.269999999999</v>
      </c>
      <c r="R9" s="35">
        <f>SUM(R7:R8)</f>
        <v>14668.95</v>
      </c>
      <c r="S9" s="35">
        <f t="shared" si="1"/>
        <v>1189.93</v>
      </c>
      <c r="T9" s="35">
        <f t="shared" si="1"/>
        <v>4149.1630999999998</v>
      </c>
      <c r="U9" s="35">
        <f t="shared" si="1"/>
        <v>404.8</v>
      </c>
      <c r="V9" s="35">
        <f t="shared" si="1"/>
        <v>5743.8931000000002</v>
      </c>
    </row>
    <row r="10" spans="1:22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6"/>
      <c r="S10" s="1"/>
      <c r="T10" s="1"/>
      <c r="U10" s="1"/>
      <c r="V10" s="1"/>
    </row>
    <row r="11" spans="1:22" ht="18.75" x14ac:dyDescent="0.3">
      <c r="A11" s="1"/>
      <c r="B11" s="19" t="s">
        <v>30</v>
      </c>
      <c r="C11" s="33" t="s">
        <v>31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6"/>
      <c r="S11" s="1"/>
      <c r="T11" s="1"/>
      <c r="U11" s="1"/>
      <c r="V11" s="1"/>
    </row>
    <row r="12" spans="1:22" ht="21" x14ac:dyDescent="0.35">
      <c r="A12" s="1"/>
      <c r="B12" s="1" t="s">
        <v>32</v>
      </c>
      <c r="C12" s="2" t="s">
        <v>33</v>
      </c>
      <c r="D12" s="1" t="s">
        <v>34</v>
      </c>
      <c r="E12" s="3">
        <v>13520</v>
      </c>
      <c r="F12" s="59">
        <v>15</v>
      </c>
      <c r="G12" s="37">
        <v>2223</v>
      </c>
      <c r="H12" s="3"/>
      <c r="I12" s="3"/>
      <c r="J12" s="3"/>
      <c r="K12" s="3">
        <f>E12+-I12</f>
        <v>13520</v>
      </c>
      <c r="L12" s="3">
        <v>0</v>
      </c>
      <c r="M12" s="3"/>
      <c r="N12" s="3">
        <v>2283.5500000000002</v>
      </c>
      <c r="O12" s="3">
        <v>-0.06</v>
      </c>
      <c r="P12" s="23">
        <f>ROUND(E12*0.115,2)</f>
        <v>1554.8</v>
      </c>
      <c r="Q12" s="3">
        <f t="shared" ref="Q12:Q22" si="2">SUM(N12:P12)+G12</f>
        <v>6061.29</v>
      </c>
      <c r="R12" s="24">
        <f t="shared" ref="R12:R22" si="3">K12-Q12</f>
        <v>7458.71</v>
      </c>
      <c r="S12" s="25">
        <v>599.24</v>
      </c>
      <c r="T12" s="26">
        <f>ROUND(+E12*17.5%,2)+ROUND(E12*3%,2)</f>
        <v>2771.6</v>
      </c>
      <c r="U12" s="27">
        <f>ROUND(+E12*2%,2)</f>
        <v>270.39999999999998</v>
      </c>
      <c r="V12" s="28">
        <f t="shared" ref="V12:V22" si="4">SUM(S12:U12)</f>
        <v>3641.2400000000002</v>
      </c>
    </row>
    <row r="13" spans="1:22" ht="21" x14ac:dyDescent="0.35">
      <c r="A13" s="1"/>
      <c r="B13" s="1" t="s">
        <v>35</v>
      </c>
      <c r="C13" s="2" t="s">
        <v>36</v>
      </c>
      <c r="D13" s="1" t="s">
        <v>37</v>
      </c>
      <c r="E13" s="3">
        <v>7280.83</v>
      </c>
      <c r="F13" s="59">
        <v>15</v>
      </c>
      <c r="G13" s="3"/>
      <c r="H13" s="3"/>
      <c r="I13" s="38"/>
      <c r="J13" s="39"/>
      <c r="K13" s="3">
        <f t="shared" ref="K13:K22" si="5">E13+-I13</f>
        <v>7280.83</v>
      </c>
      <c r="L13" s="3">
        <v>0</v>
      </c>
      <c r="M13" s="3"/>
      <c r="N13" s="3">
        <v>916.97</v>
      </c>
      <c r="O13" s="3">
        <v>0.08</v>
      </c>
      <c r="P13" s="3"/>
      <c r="Q13" s="3">
        <f t="shared" si="2"/>
        <v>917.05000000000007</v>
      </c>
      <c r="R13" s="24">
        <f t="shared" si="3"/>
        <v>6363.78</v>
      </c>
      <c r="S13" s="25">
        <v>423.2</v>
      </c>
      <c r="T13" s="26"/>
      <c r="U13" s="26"/>
      <c r="V13" s="28">
        <f t="shared" si="4"/>
        <v>423.2</v>
      </c>
    </row>
    <row r="14" spans="1:22" ht="21" x14ac:dyDescent="0.35">
      <c r="A14" s="1"/>
      <c r="B14" s="1" t="s">
        <v>38</v>
      </c>
      <c r="C14" s="2" t="s">
        <v>39</v>
      </c>
      <c r="D14" s="1" t="s">
        <v>40</v>
      </c>
      <c r="E14" s="3">
        <v>7280.83</v>
      </c>
      <c r="F14" s="59">
        <v>15</v>
      </c>
      <c r="G14" s="30"/>
      <c r="H14" s="3"/>
      <c r="I14" s="38"/>
      <c r="J14" s="39"/>
      <c r="K14" s="3">
        <f t="shared" si="5"/>
        <v>7280.83</v>
      </c>
      <c r="L14" s="3">
        <v>0</v>
      </c>
      <c r="M14" s="3"/>
      <c r="N14" s="3">
        <v>916.97</v>
      </c>
      <c r="O14" s="3">
        <v>0.08</v>
      </c>
      <c r="P14" s="30"/>
      <c r="Q14" s="3">
        <f t="shared" si="2"/>
        <v>917.05000000000007</v>
      </c>
      <c r="R14" s="24">
        <f t="shared" si="3"/>
        <v>6363.78</v>
      </c>
      <c r="S14" s="25">
        <v>423.2</v>
      </c>
      <c r="T14" s="26"/>
      <c r="U14" s="31"/>
      <c r="V14" s="28">
        <f t="shared" si="4"/>
        <v>423.2</v>
      </c>
    </row>
    <row r="15" spans="1:22" ht="21" x14ac:dyDescent="0.35">
      <c r="A15" s="1"/>
      <c r="B15" s="1" t="s">
        <v>41</v>
      </c>
      <c r="C15" s="2" t="s">
        <v>42</v>
      </c>
      <c r="D15" s="1" t="s">
        <v>43</v>
      </c>
      <c r="E15" s="3">
        <v>7741.55</v>
      </c>
      <c r="F15" s="59">
        <v>15</v>
      </c>
      <c r="G15" s="3"/>
      <c r="H15" s="3"/>
      <c r="I15" s="38">
        <v>12.29</v>
      </c>
      <c r="J15" s="3"/>
      <c r="K15" s="3">
        <f t="shared" si="5"/>
        <v>7729.26</v>
      </c>
      <c r="L15" s="3">
        <v>0</v>
      </c>
      <c r="M15" s="3"/>
      <c r="N15" s="3">
        <v>1015.37</v>
      </c>
      <c r="O15" s="3">
        <v>0.13</v>
      </c>
      <c r="P15" s="3"/>
      <c r="Q15" s="3">
        <f t="shared" si="2"/>
        <v>1015.5</v>
      </c>
      <c r="R15" s="24">
        <f t="shared" si="3"/>
        <v>6713.76</v>
      </c>
      <c r="S15" s="25">
        <v>436.2</v>
      </c>
      <c r="T15" s="26"/>
      <c r="U15" s="26"/>
      <c r="V15" s="28">
        <f t="shared" si="4"/>
        <v>436.2</v>
      </c>
    </row>
    <row r="16" spans="1:22" ht="21" x14ac:dyDescent="0.35">
      <c r="A16" s="1"/>
      <c r="B16" s="1" t="s">
        <v>44</v>
      </c>
      <c r="C16" s="2" t="s">
        <v>45</v>
      </c>
      <c r="D16" s="1" t="s">
        <v>46</v>
      </c>
      <c r="E16" s="3">
        <v>5115.1000000000004</v>
      </c>
      <c r="F16" s="59">
        <v>15</v>
      </c>
      <c r="G16" s="37">
        <v>2362</v>
      </c>
      <c r="H16" s="3"/>
      <c r="I16" s="38"/>
      <c r="J16" s="3"/>
      <c r="K16" s="3">
        <f t="shared" si="5"/>
        <v>5115.1000000000004</v>
      </c>
      <c r="L16" s="3">
        <v>0</v>
      </c>
      <c r="M16" s="3"/>
      <c r="N16" s="3">
        <v>482.27</v>
      </c>
      <c r="O16" s="3">
        <v>0.04</v>
      </c>
      <c r="P16" s="40">
        <f>ROUND(E16*0.115,2)</f>
        <v>588.24</v>
      </c>
      <c r="Q16" s="3">
        <f t="shared" si="2"/>
        <v>3432.55</v>
      </c>
      <c r="R16" s="24">
        <f t="shared" si="3"/>
        <v>1682.5500000000002</v>
      </c>
      <c r="S16" s="25">
        <v>362.09</v>
      </c>
      <c r="T16" s="26">
        <f>ROUND(+E16*17.5%,2)+ROUND(E16*3%,2)</f>
        <v>1048.5899999999999</v>
      </c>
      <c r="U16" s="27">
        <f>ROUND(+E16*2%,2)</f>
        <v>102.3</v>
      </c>
      <c r="V16" s="28">
        <f t="shared" si="4"/>
        <v>1512.9799999999998</v>
      </c>
    </row>
    <row r="17" spans="1:22" ht="21" x14ac:dyDescent="0.35">
      <c r="A17" s="1"/>
      <c r="B17" s="1" t="s">
        <v>47</v>
      </c>
      <c r="C17" s="2" t="s">
        <v>48</v>
      </c>
      <c r="D17" s="1" t="s">
        <v>49</v>
      </c>
      <c r="E17" s="3">
        <v>4532.5</v>
      </c>
      <c r="F17" s="59">
        <v>15</v>
      </c>
      <c r="G17" s="37">
        <v>2227.08</v>
      </c>
      <c r="H17" s="3"/>
      <c r="I17" s="29"/>
      <c r="J17" s="3"/>
      <c r="K17" s="3">
        <f t="shared" si="5"/>
        <v>4532.5</v>
      </c>
      <c r="L17" s="3"/>
      <c r="M17" s="3"/>
      <c r="N17" s="3">
        <v>385.85</v>
      </c>
      <c r="O17" s="3">
        <v>-0.16</v>
      </c>
      <c r="P17" s="40">
        <f>ROUND(E17*0.115,2)</f>
        <v>521.24</v>
      </c>
      <c r="Q17" s="3">
        <f t="shared" si="2"/>
        <v>3134.01</v>
      </c>
      <c r="R17" s="24">
        <f t="shared" si="3"/>
        <v>1398.4899999999998</v>
      </c>
      <c r="S17" s="25">
        <v>345.65</v>
      </c>
      <c r="T17" s="26">
        <f>ROUND(+E17*17.5%,2)+ROUND(E17*3%,2)</f>
        <v>929.17000000000007</v>
      </c>
      <c r="U17" s="27">
        <f>ROUND(+E17*2%,2)</f>
        <v>90.65</v>
      </c>
      <c r="V17" s="28">
        <f t="shared" si="4"/>
        <v>1365.4700000000003</v>
      </c>
    </row>
    <row r="18" spans="1:22" ht="21" x14ac:dyDescent="0.35">
      <c r="A18" s="1"/>
      <c r="B18" s="1" t="s">
        <v>50</v>
      </c>
      <c r="C18" s="2" t="s">
        <v>51</v>
      </c>
      <c r="D18" s="1" t="s">
        <v>52</v>
      </c>
      <c r="E18" s="3">
        <v>5115.1000000000004</v>
      </c>
      <c r="F18" s="59">
        <v>15</v>
      </c>
      <c r="G18" s="37">
        <v>1340.03</v>
      </c>
      <c r="H18" s="29"/>
      <c r="I18" s="38"/>
      <c r="J18" s="3"/>
      <c r="K18" s="3">
        <f t="shared" si="5"/>
        <v>5115.1000000000004</v>
      </c>
      <c r="L18" s="3"/>
      <c r="M18" s="3"/>
      <c r="N18" s="3">
        <v>482.27</v>
      </c>
      <c r="O18" s="3">
        <v>0.01</v>
      </c>
      <c r="P18" s="23">
        <f>ROUND(E18*0.115,2)</f>
        <v>588.24</v>
      </c>
      <c r="Q18" s="3">
        <f t="shared" si="2"/>
        <v>2410.5500000000002</v>
      </c>
      <c r="R18" s="24">
        <f t="shared" si="3"/>
        <v>2704.55</v>
      </c>
      <c r="S18" s="25">
        <v>362.09</v>
      </c>
      <c r="T18" s="26">
        <f>ROUND(+E18*17.5%,2)+ROUND(E18*3%,2)</f>
        <v>1048.5899999999999</v>
      </c>
      <c r="U18" s="27">
        <f>ROUND(+E18*2%,2)</f>
        <v>102.3</v>
      </c>
      <c r="V18" s="28">
        <f t="shared" si="4"/>
        <v>1512.9799999999998</v>
      </c>
    </row>
    <row r="19" spans="1:22" ht="21" x14ac:dyDescent="0.35">
      <c r="A19" s="1"/>
      <c r="B19" t="s">
        <v>143</v>
      </c>
      <c r="C19" s="2" t="s">
        <v>144</v>
      </c>
      <c r="D19" s="1" t="s">
        <v>49</v>
      </c>
      <c r="E19" s="3">
        <v>4532.5</v>
      </c>
      <c r="F19" s="59">
        <v>15</v>
      </c>
      <c r="G19" s="37"/>
      <c r="H19" s="29"/>
      <c r="I19" s="38"/>
      <c r="J19" s="3"/>
      <c r="K19" s="3">
        <f t="shared" si="5"/>
        <v>4532.5</v>
      </c>
      <c r="L19" s="3"/>
      <c r="M19" s="3"/>
      <c r="N19" s="3">
        <v>385.88</v>
      </c>
      <c r="O19" s="3">
        <v>7.0000000000000007E-2</v>
      </c>
      <c r="P19" s="23"/>
      <c r="Q19" s="3">
        <f t="shared" si="2"/>
        <v>385.95</v>
      </c>
      <c r="R19" s="24">
        <f t="shared" si="3"/>
        <v>4146.55</v>
      </c>
      <c r="S19" s="25">
        <v>334.5</v>
      </c>
      <c r="T19" s="26"/>
      <c r="U19" s="27"/>
      <c r="V19" s="28">
        <f t="shared" si="4"/>
        <v>334.5</v>
      </c>
    </row>
    <row r="20" spans="1:22" ht="21" x14ac:dyDescent="0.35">
      <c r="A20" s="1"/>
      <c r="B20" t="s">
        <v>53</v>
      </c>
      <c r="C20" s="2" t="s">
        <v>54</v>
      </c>
      <c r="D20" t="s">
        <v>55</v>
      </c>
      <c r="E20" s="3">
        <v>5115.1000000000004</v>
      </c>
      <c r="F20" s="59">
        <v>15</v>
      </c>
      <c r="G20" s="3"/>
      <c r="H20" s="29"/>
      <c r="I20" s="38"/>
      <c r="J20" s="3"/>
      <c r="K20" s="3">
        <f t="shared" si="5"/>
        <v>5115.1000000000004</v>
      </c>
      <c r="L20" s="3"/>
      <c r="M20" s="3"/>
      <c r="N20" s="3">
        <v>482.27</v>
      </c>
      <c r="O20" s="3">
        <v>0.08</v>
      </c>
      <c r="P20" s="3"/>
      <c r="Q20" s="3">
        <f t="shared" si="2"/>
        <v>482.34999999999997</v>
      </c>
      <c r="R20" s="24">
        <f t="shared" si="3"/>
        <v>4632.75</v>
      </c>
      <c r="S20" s="25">
        <v>362.09</v>
      </c>
      <c r="T20" s="26"/>
      <c r="U20" s="26"/>
      <c r="V20" s="28">
        <f t="shared" si="4"/>
        <v>362.09</v>
      </c>
    </row>
    <row r="21" spans="1:22" ht="21" x14ac:dyDescent="0.35">
      <c r="A21" s="1"/>
      <c r="B21" t="s">
        <v>56</v>
      </c>
      <c r="C21" s="2" t="s">
        <v>57</v>
      </c>
      <c r="D21" t="s">
        <v>49</v>
      </c>
      <c r="E21" s="3">
        <v>4532.5</v>
      </c>
      <c r="F21" s="59">
        <v>15</v>
      </c>
      <c r="G21" s="3"/>
      <c r="H21" s="3"/>
      <c r="I21" s="29"/>
      <c r="J21" s="3"/>
      <c r="K21" s="3">
        <f t="shared" si="5"/>
        <v>4532.5</v>
      </c>
      <c r="L21" s="3"/>
      <c r="M21" s="3"/>
      <c r="N21" s="3">
        <v>385.85</v>
      </c>
      <c r="O21" s="3">
        <v>0.15</v>
      </c>
      <c r="P21" s="3"/>
      <c r="Q21" s="3">
        <f t="shared" si="2"/>
        <v>386</v>
      </c>
      <c r="R21" s="24">
        <f t="shared" si="3"/>
        <v>4146.5</v>
      </c>
      <c r="S21" s="25">
        <v>345.65</v>
      </c>
      <c r="T21" s="26"/>
      <c r="U21" s="31"/>
      <c r="V21" s="28">
        <f t="shared" si="4"/>
        <v>345.65</v>
      </c>
    </row>
    <row r="22" spans="1:22" ht="21" x14ac:dyDescent="0.35">
      <c r="A22" s="1"/>
      <c r="B22" t="s">
        <v>58</v>
      </c>
      <c r="C22" s="2" t="s">
        <v>59</v>
      </c>
      <c r="D22" t="s">
        <v>60</v>
      </c>
      <c r="E22" s="3">
        <v>5115.1000000000004</v>
      </c>
      <c r="F22" s="59">
        <v>15</v>
      </c>
      <c r="G22" s="3"/>
      <c r="H22" s="3"/>
      <c r="I22" s="29"/>
      <c r="J22" s="3"/>
      <c r="K22" s="3">
        <f t="shared" si="5"/>
        <v>5115.1000000000004</v>
      </c>
      <c r="L22" s="3"/>
      <c r="M22" s="3"/>
      <c r="N22" s="3">
        <v>482.3</v>
      </c>
      <c r="O22" s="3">
        <v>0</v>
      </c>
      <c r="P22" s="3"/>
      <c r="Q22" s="3">
        <f t="shared" si="2"/>
        <v>482.3</v>
      </c>
      <c r="R22" s="24">
        <f t="shared" si="3"/>
        <v>4632.8</v>
      </c>
      <c r="S22" s="25">
        <v>362.09</v>
      </c>
      <c r="T22" s="26"/>
      <c r="U22" s="31"/>
      <c r="V22" s="28">
        <f t="shared" si="4"/>
        <v>362.09</v>
      </c>
    </row>
    <row r="23" spans="1:22" ht="18.75" x14ac:dyDescent="0.3">
      <c r="A23" s="1"/>
      <c r="B23" s="19" t="s">
        <v>29</v>
      </c>
      <c r="C23" s="33"/>
      <c r="D23" s="34"/>
      <c r="E23" s="35">
        <f>SUM(E12:E22)</f>
        <v>69881.11</v>
      </c>
      <c r="F23" s="35"/>
      <c r="G23" s="35">
        <f>+G20+G17+G16+G12+G13+G14+G18</f>
        <v>8152.11</v>
      </c>
      <c r="H23" s="35"/>
      <c r="I23" s="35">
        <f>SUM(I12:I20)</f>
        <v>12.29</v>
      </c>
      <c r="J23" s="35">
        <f>SUM(J12:J20)</f>
        <v>0</v>
      </c>
      <c r="K23" s="35">
        <f>SUM(K12:M22)</f>
        <v>69868.820000000007</v>
      </c>
      <c r="L23" s="35">
        <f>SUM(L12:N22)</f>
        <v>8219.5500000000011</v>
      </c>
      <c r="M23" s="35">
        <f>SUM(M12:O22)</f>
        <v>8219.9699999999993</v>
      </c>
      <c r="N23" s="35">
        <f t="shared" ref="N23:V23" si="6">SUM(N12:N22)</f>
        <v>8219.5500000000011</v>
      </c>
      <c r="O23" s="35">
        <f t="shared" si="6"/>
        <v>0.42000000000000004</v>
      </c>
      <c r="P23" s="35">
        <f t="shared" si="6"/>
        <v>3252.5199999999995</v>
      </c>
      <c r="Q23" s="35">
        <f t="shared" si="6"/>
        <v>19624.599999999999</v>
      </c>
      <c r="R23" s="35">
        <f t="shared" si="6"/>
        <v>50244.22</v>
      </c>
      <c r="S23" s="35">
        <f t="shared" si="6"/>
        <v>4356.0000000000009</v>
      </c>
      <c r="T23" s="35">
        <f t="shared" si="6"/>
        <v>5797.95</v>
      </c>
      <c r="U23" s="35">
        <f t="shared" si="6"/>
        <v>565.65</v>
      </c>
      <c r="V23" s="35">
        <f t="shared" si="6"/>
        <v>10719.6</v>
      </c>
    </row>
    <row r="24" spans="1:22" ht="18.75" x14ac:dyDescent="0.3">
      <c r="A24" s="1"/>
      <c r="B24" s="19"/>
      <c r="C24" s="2"/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6"/>
      <c r="S24" s="1"/>
      <c r="T24" s="1"/>
      <c r="U24" s="1"/>
      <c r="V24" s="1"/>
    </row>
    <row r="25" spans="1:22" ht="18.75" x14ac:dyDescent="0.3">
      <c r="A25" s="1"/>
      <c r="B25" s="19" t="s">
        <v>61</v>
      </c>
      <c r="C25" s="33" t="s">
        <v>62</v>
      </c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6"/>
      <c r="S25" s="1"/>
      <c r="T25" s="1"/>
      <c r="U25" s="1"/>
      <c r="V25" s="1"/>
    </row>
    <row r="26" spans="1:22" ht="21" x14ac:dyDescent="0.35">
      <c r="A26" s="1"/>
      <c r="B26" s="1" t="s">
        <v>63</v>
      </c>
      <c r="C26" s="2" t="s">
        <v>64</v>
      </c>
      <c r="D26" t="s">
        <v>65</v>
      </c>
      <c r="E26" s="3">
        <v>7280.83</v>
      </c>
      <c r="F26" s="59">
        <v>15</v>
      </c>
      <c r="G26" s="3"/>
      <c r="H26" s="3"/>
      <c r="I26" s="55">
        <v>3.47</v>
      </c>
      <c r="J26" s="3"/>
      <c r="K26" s="3">
        <f>E26+-I26</f>
        <v>7277.36</v>
      </c>
      <c r="L26" s="3">
        <v>0</v>
      </c>
      <c r="M26" s="3"/>
      <c r="N26" s="3">
        <v>916.97</v>
      </c>
      <c r="O26" s="3">
        <v>-0.04</v>
      </c>
      <c r="P26" s="23">
        <f>ROUND(E26*0.115,2)</f>
        <v>837.3</v>
      </c>
      <c r="Q26" s="3">
        <f>SUM(N26:P26)+G26</f>
        <v>1754.23</v>
      </c>
      <c r="R26" s="24">
        <f>K26-Q26</f>
        <v>5523.1299999999992</v>
      </c>
      <c r="S26" s="26">
        <v>423.2</v>
      </c>
      <c r="T26" s="26">
        <f>ROUND(+E26*17.5%,2)+ROUND(E26*3%,2)</f>
        <v>1492.5700000000002</v>
      </c>
      <c r="U26" s="27">
        <f>ROUND(+E26*2%,2)</f>
        <v>145.62</v>
      </c>
      <c r="V26" s="28">
        <f>SUM(S26:U26)</f>
        <v>2061.3900000000003</v>
      </c>
    </row>
    <row r="27" spans="1:22" ht="21" x14ac:dyDescent="0.35">
      <c r="A27" s="1"/>
      <c r="B27" s="1" t="s">
        <v>66</v>
      </c>
      <c r="C27" s="2" t="s">
        <v>148</v>
      </c>
      <c r="D27" t="s">
        <v>140</v>
      </c>
      <c r="E27" s="3">
        <v>7280.83</v>
      </c>
      <c r="F27" s="59">
        <v>15</v>
      </c>
      <c r="G27" s="3"/>
      <c r="H27" s="3"/>
      <c r="I27" s="38"/>
      <c r="J27" s="3"/>
      <c r="K27" s="3">
        <f t="shared" ref="K27:K29" si="7">E27+-I27</f>
        <v>7280.83</v>
      </c>
      <c r="L27" s="3">
        <v>0</v>
      </c>
      <c r="M27" s="3"/>
      <c r="N27" s="3">
        <v>916.97</v>
      </c>
      <c r="O27" s="3">
        <v>-0.02</v>
      </c>
      <c r="P27" s="40"/>
      <c r="Q27" s="3">
        <f>SUM(N27:P27)+G27</f>
        <v>916.95</v>
      </c>
      <c r="R27" s="24">
        <f>K27-Q27</f>
        <v>6363.88</v>
      </c>
      <c r="S27" s="26">
        <v>436.85</v>
      </c>
      <c r="T27" s="26"/>
      <c r="U27" s="27"/>
      <c r="V27" s="28">
        <f>SUM(S27:U27)</f>
        <v>436.85</v>
      </c>
    </row>
    <row r="28" spans="1:22" ht="21" x14ac:dyDescent="0.35">
      <c r="A28" s="1"/>
      <c r="B28" s="1" t="s">
        <v>67</v>
      </c>
      <c r="C28" s="2" t="s">
        <v>68</v>
      </c>
      <c r="D28" s="1" t="s">
        <v>69</v>
      </c>
      <c r="E28" s="3">
        <v>7280.83</v>
      </c>
      <c r="F28" s="59">
        <v>15</v>
      </c>
      <c r="G28" s="3"/>
      <c r="H28" s="3"/>
      <c r="I28" s="41"/>
      <c r="J28" s="3"/>
      <c r="K28" s="3">
        <f t="shared" si="7"/>
        <v>7280.83</v>
      </c>
      <c r="L28" s="3">
        <v>0</v>
      </c>
      <c r="M28" s="3"/>
      <c r="N28" s="3">
        <v>916.97</v>
      </c>
      <c r="O28" s="3">
        <v>-0.02</v>
      </c>
      <c r="P28" s="23">
        <f>ROUND(E28*0.115,2)</f>
        <v>837.3</v>
      </c>
      <c r="Q28" s="3">
        <f>SUM(N28:P28)+G28</f>
        <v>1754.25</v>
      </c>
      <c r="R28" s="24">
        <f>K28-Q28</f>
        <v>5526.58</v>
      </c>
      <c r="S28" s="26">
        <v>423.2</v>
      </c>
      <c r="T28" s="26">
        <f>ROUND(+E28*17.5%,2)+ROUND(E28*3%,2)</f>
        <v>1492.5700000000002</v>
      </c>
      <c r="U28" s="27">
        <f>ROUND(+E28*2%,2)</f>
        <v>145.62</v>
      </c>
      <c r="V28" s="28">
        <f>SUM(S28:U28)</f>
        <v>2061.3900000000003</v>
      </c>
    </row>
    <row r="29" spans="1:22" ht="21" x14ac:dyDescent="0.35">
      <c r="A29" s="1"/>
      <c r="B29" t="s">
        <v>70</v>
      </c>
      <c r="C29" s="2" t="s">
        <v>136</v>
      </c>
      <c r="D29" t="s">
        <v>140</v>
      </c>
      <c r="E29" s="3">
        <v>7280.83</v>
      </c>
      <c r="F29" s="59">
        <v>15</v>
      </c>
      <c r="G29" s="3"/>
      <c r="H29" s="29"/>
      <c r="I29" s="29"/>
      <c r="J29" s="3"/>
      <c r="K29" s="3">
        <f t="shared" si="7"/>
        <v>7280.83</v>
      </c>
      <c r="L29" s="3"/>
      <c r="M29" s="3"/>
      <c r="N29" s="3">
        <v>916.97</v>
      </c>
      <c r="O29" s="3">
        <v>-0.03</v>
      </c>
      <c r="P29" s="30"/>
      <c r="Q29" s="3">
        <f>SUM(N29:P29)+G29</f>
        <v>916.94</v>
      </c>
      <c r="R29" s="24">
        <f>K29-Q29</f>
        <v>6363.8899999999994</v>
      </c>
      <c r="S29" s="26">
        <v>423.2</v>
      </c>
      <c r="T29" s="26"/>
      <c r="U29" s="31"/>
      <c r="V29" s="28">
        <f>SUM(S29:U29)</f>
        <v>423.2</v>
      </c>
    </row>
    <row r="30" spans="1:22" ht="18.75" x14ac:dyDescent="0.3">
      <c r="A30" s="1"/>
      <c r="B30" s="19" t="s">
        <v>29</v>
      </c>
      <c r="C30" s="33"/>
      <c r="D30" s="34"/>
      <c r="E30" s="35">
        <f>SUM(E26:E29)</f>
        <v>29123.32</v>
      </c>
      <c r="F30" s="35"/>
      <c r="G30" s="35">
        <f>+G29+G28+G26+G27</f>
        <v>0</v>
      </c>
      <c r="H30" s="35"/>
      <c r="I30" s="35">
        <f>SUM(I26:I29)</f>
        <v>3.47</v>
      </c>
      <c r="J30" s="35">
        <f>SUM(J26:J28)</f>
        <v>0</v>
      </c>
      <c r="K30" s="35">
        <f>SUM(K26:K29)</f>
        <v>29119.85</v>
      </c>
      <c r="L30" s="35">
        <f>SUM(L26:L28)</f>
        <v>0</v>
      </c>
      <c r="M30" s="35">
        <f>SUM(M26:M28)</f>
        <v>0</v>
      </c>
      <c r="N30" s="35">
        <f>SUM(N26:N29)</f>
        <v>3667.88</v>
      </c>
      <c r="O30" s="35">
        <f>SUM(O26:O29)</f>
        <v>-0.11</v>
      </c>
      <c r="P30" s="35">
        <f>SUM(P26:P28)</f>
        <v>1674.6</v>
      </c>
      <c r="Q30" s="35">
        <f t="shared" ref="Q30:V30" si="8">SUM(Q26:Q29)</f>
        <v>5342.3700000000008</v>
      </c>
      <c r="R30" s="35">
        <f t="shared" si="8"/>
        <v>23777.479999999996</v>
      </c>
      <c r="S30" s="35">
        <f t="shared" si="8"/>
        <v>1706.45</v>
      </c>
      <c r="T30" s="35">
        <f t="shared" si="8"/>
        <v>2985.1400000000003</v>
      </c>
      <c r="U30" s="35">
        <f t="shared" si="8"/>
        <v>291.24</v>
      </c>
      <c r="V30" s="35">
        <f t="shared" si="8"/>
        <v>4982.8300000000008</v>
      </c>
    </row>
    <row r="31" spans="1:22" ht="18.75" x14ac:dyDescent="0.3">
      <c r="A31" s="1"/>
      <c r="B31" s="1"/>
      <c r="C31" s="2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6"/>
      <c r="S31" s="1"/>
      <c r="T31" s="1"/>
      <c r="U31" s="1"/>
      <c r="V31" s="1"/>
    </row>
    <row r="32" spans="1:22" ht="18.75" x14ac:dyDescent="0.3">
      <c r="A32" s="1"/>
      <c r="B32" s="19" t="s">
        <v>71</v>
      </c>
      <c r="C32" s="33" t="s">
        <v>72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6"/>
      <c r="S32" s="1"/>
      <c r="T32" s="1"/>
      <c r="U32" s="1"/>
      <c r="V32" s="1"/>
    </row>
    <row r="33" spans="1:22" ht="21" x14ac:dyDescent="0.35">
      <c r="A33" s="1"/>
      <c r="B33" s="1" t="s">
        <v>73</v>
      </c>
      <c r="C33" s="2"/>
      <c r="D33" t="s">
        <v>74</v>
      </c>
      <c r="E33" s="3"/>
      <c r="F33" s="59"/>
      <c r="G33" s="3"/>
      <c r="H33" s="3"/>
      <c r="I33" s="29"/>
      <c r="J33" s="3"/>
      <c r="K33" s="3"/>
      <c r="L33" s="3"/>
      <c r="M33" s="3"/>
      <c r="N33" s="3"/>
      <c r="O33" s="3"/>
      <c r="P33" s="40"/>
      <c r="Q33" s="3"/>
      <c r="R33" s="42"/>
      <c r="S33" s="26"/>
      <c r="T33" s="26"/>
      <c r="U33" s="27"/>
      <c r="V33" s="28"/>
    </row>
    <row r="34" spans="1:22" ht="21" x14ac:dyDescent="0.35">
      <c r="A34" s="1"/>
      <c r="B34" t="s">
        <v>73</v>
      </c>
      <c r="C34" s="2" t="s">
        <v>75</v>
      </c>
      <c r="D34" t="s">
        <v>76</v>
      </c>
      <c r="E34" s="3">
        <v>7280.83</v>
      </c>
      <c r="F34" s="59">
        <v>15</v>
      </c>
      <c r="G34" s="3"/>
      <c r="H34" s="3"/>
      <c r="I34" s="29"/>
      <c r="J34" s="3"/>
      <c r="K34" s="3">
        <f>E34+-I34</f>
        <v>7280.83</v>
      </c>
      <c r="L34" s="3"/>
      <c r="M34" s="3"/>
      <c r="N34" s="3">
        <v>916.97</v>
      </c>
      <c r="O34" s="3">
        <v>-0.02</v>
      </c>
      <c r="P34" s="40">
        <f>ROUND(E34*0.115,2)</f>
        <v>837.3</v>
      </c>
      <c r="Q34" s="3">
        <f t="shared" ref="Q34:Q51" si="9">SUM(N34:P34)+G34</f>
        <v>1754.25</v>
      </c>
      <c r="R34" s="24">
        <f t="shared" ref="R34:R51" si="10">K34-Q34</f>
        <v>5526.58</v>
      </c>
      <c r="S34" s="26">
        <v>423.2</v>
      </c>
      <c r="T34" s="26">
        <f>ROUND(+E34*17.5%,2)+ROUND(E34*3%,2)</f>
        <v>1492.5700000000002</v>
      </c>
      <c r="U34" s="27">
        <f>ROUND(+E34*2%,2)</f>
        <v>145.62</v>
      </c>
      <c r="V34" s="28">
        <f t="shared" ref="V34:V51" si="11">SUM(S34:U34)</f>
        <v>2061.3900000000003</v>
      </c>
    </row>
    <row r="35" spans="1:22" ht="21" x14ac:dyDescent="0.35">
      <c r="A35" s="1"/>
      <c r="B35" s="1" t="s">
        <v>77</v>
      </c>
      <c r="C35" s="2" t="s">
        <v>145</v>
      </c>
      <c r="D35" t="s">
        <v>76</v>
      </c>
      <c r="E35" s="3"/>
      <c r="F35" s="59"/>
      <c r="G35" s="37"/>
      <c r="H35" s="3"/>
      <c r="I35" s="29"/>
      <c r="J35" s="3"/>
      <c r="K35" s="3">
        <f t="shared" ref="K35:K51" si="12">E35+-I35</f>
        <v>0</v>
      </c>
      <c r="L35" s="3">
        <v>0</v>
      </c>
      <c r="M35" s="3"/>
      <c r="N35" s="3"/>
      <c r="O35" s="3"/>
      <c r="P35" s="40"/>
      <c r="Q35" s="3">
        <f t="shared" si="9"/>
        <v>0</v>
      </c>
      <c r="R35" s="24">
        <f t="shared" si="10"/>
        <v>0</v>
      </c>
      <c r="S35" s="26">
        <v>423.2</v>
      </c>
      <c r="T35" s="26"/>
      <c r="U35" s="27"/>
      <c r="V35" s="28">
        <f t="shared" si="11"/>
        <v>423.2</v>
      </c>
    </row>
    <row r="36" spans="1:22" ht="21" x14ac:dyDescent="0.35">
      <c r="A36" s="1"/>
      <c r="B36" t="s">
        <v>146</v>
      </c>
      <c r="C36" s="2" t="s">
        <v>147</v>
      </c>
      <c r="D36" t="s">
        <v>76</v>
      </c>
      <c r="E36" s="3">
        <v>7280.83</v>
      </c>
      <c r="F36" s="59">
        <v>15</v>
      </c>
      <c r="G36" s="37"/>
      <c r="H36" s="3"/>
      <c r="I36" s="29"/>
      <c r="J36" s="3"/>
      <c r="K36" s="3">
        <f t="shared" si="12"/>
        <v>7280.83</v>
      </c>
      <c r="L36" s="3"/>
      <c r="M36" s="3"/>
      <c r="N36" s="3">
        <v>916.97</v>
      </c>
      <c r="O36" s="3">
        <v>0.01</v>
      </c>
      <c r="P36" s="40"/>
      <c r="Q36" s="3">
        <f t="shared" si="9"/>
        <v>916.98</v>
      </c>
      <c r="R36" s="24">
        <f t="shared" si="10"/>
        <v>6363.85</v>
      </c>
      <c r="S36" s="26">
        <v>423.2</v>
      </c>
      <c r="T36" s="26"/>
      <c r="U36" s="27"/>
      <c r="V36" s="28">
        <f t="shared" si="11"/>
        <v>423.2</v>
      </c>
    </row>
    <row r="37" spans="1:22" ht="21" x14ac:dyDescent="0.35">
      <c r="A37" s="1"/>
      <c r="B37" s="1" t="s">
        <v>78</v>
      </c>
      <c r="C37" s="2" t="s">
        <v>141</v>
      </c>
      <c r="D37" s="1" t="s">
        <v>79</v>
      </c>
      <c r="E37" s="3">
        <v>7741.55</v>
      </c>
      <c r="F37" s="59">
        <v>15</v>
      </c>
      <c r="G37" s="3"/>
      <c r="H37" s="3"/>
      <c r="I37" s="29"/>
      <c r="J37" s="3"/>
      <c r="K37" s="3">
        <f t="shared" si="12"/>
        <v>7741.55</v>
      </c>
      <c r="L37" s="3">
        <v>0</v>
      </c>
      <c r="M37" s="3"/>
      <c r="N37" s="3">
        <v>1015.37</v>
      </c>
      <c r="O37" s="3">
        <v>-7.0000000000000007E-2</v>
      </c>
      <c r="P37" s="3"/>
      <c r="Q37" s="3">
        <f t="shared" si="9"/>
        <v>1015.3</v>
      </c>
      <c r="R37" s="24">
        <f t="shared" si="10"/>
        <v>6726.25</v>
      </c>
      <c r="S37" s="26">
        <v>436.2</v>
      </c>
      <c r="T37" s="26"/>
      <c r="U37" s="26"/>
      <c r="V37" s="28">
        <f t="shared" si="11"/>
        <v>436.2</v>
      </c>
    </row>
    <row r="38" spans="1:22" ht="21" x14ac:dyDescent="0.35">
      <c r="A38" s="1"/>
      <c r="B38" s="1" t="s">
        <v>80</v>
      </c>
      <c r="C38" s="2" t="s">
        <v>81</v>
      </c>
      <c r="D38" s="1" t="s">
        <v>82</v>
      </c>
      <c r="E38" s="3">
        <v>7280.83</v>
      </c>
      <c r="F38" s="59">
        <v>15</v>
      </c>
      <c r="G38" s="37">
        <v>1167</v>
      </c>
      <c r="H38" s="3"/>
      <c r="I38" s="29"/>
      <c r="J38" s="3"/>
      <c r="K38" s="3">
        <f t="shared" si="12"/>
        <v>7280.83</v>
      </c>
      <c r="L38" s="3">
        <v>0</v>
      </c>
      <c r="M38" s="3"/>
      <c r="N38" s="3">
        <v>916.97</v>
      </c>
      <c r="O38" s="3">
        <v>-0.04</v>
      </c>
      <c r="P38" s="40">
        <f>ROUND(E38*0.115,2)</f>
        <v>837.3</v>
      </c>
      <c r="Q38" s="3">
        <f t="shared" si="9"/>
        <v>2921.23</v>
      </c>
      <c r="R38" s="24">
        <f t="shared" si="10"/>
        <v>4359.6000000000004</v>
      </c>
      <c r="S38" s="26">
        <v>423.2</v>
      </c>
      <c r="T38" s="26">
        <f>ROUND(+E38*17.5%,2)+ROUND(E38*3%,2)</f>
        <v>1492.5700000000002</v>
      </c>
      <c r="U38" s="27">
        <f>ROUND(+E38*2%,2)</f>
        <v>145.62</v>
      </c>
      <c r="V38" s="28">
        <f t="shared" si="11"/>
        <v>2061.3900000000003</v>
      </c>
    </row>
    <row r="39" spans="1:22" ht="21" x14ac:dyDescent="0.35">
      <c r="A39" s="1"/>
      <c r="B39" s="1" t="s">
        <v>83</v>
      </c>
      <c r="C39" s="2" t="s">
        <v>84</v>
      </c>
      <c r="D39" s="1" t="s">
        <v>85</v>
      </c>
      <c r="E39" s="3">
        <v>7280.83</v>
      </c>
      <c r="F39" s="59">
        <v>15</v>
      </c>
      <c r="G39" s="37">
        <v>1945</v>
      </c>
      <c r="H39" s="3"/>
      <c r="I39" s="38">
        <v>10.4</v>
      </c>
      <c r="J39" s="3"/>
      <c r="K39" s="3">
        <f t="shared" si="12"/>
        <v>7270.43</v>
      </c>
      <c r="L39" s="3">
        <v>0</v>
      </c>
      <c r="M39" s="3"/>
      <c r="N39" s="3">
        <v>916.97</v>
      </c>
      <c r="O39" s="3">
        <v>-0.02</v>
      </c>
      <c r="P39" s="40">
        <f>ROUND(E39*0.115,2)</f>
        <v>837.3</v>
      </c>
      <c r="Q39" s="3">
        <f t="shared" si="9"/>
        <v>3699.25</v>
      </c>
      <c r="R39" s="24">
        <f t="shared" si="10"/>
        <v>3571.1800000000003</v>
      </c>
      <c r="S39" s="26">
        <v>423.2</v>
      </c>
      <c r="T39" s="26">
        <f>ROUND(+E39*17.5%,2)+ROUND(E39*3%,2)</f>
        <v>1492.5700000000002</v>
      </c>
      <c r="U39" s="27">
        <f>ROUND(+E39*2%,2)</f>
        <v>145.62</v>
      </c>
      <c r="V39" s="28">
        <f t="shared" si="11"/>
        <v>2061.3900000000003</v>
      </c>
    </row>
    <row r="40" spans="1:22" ht="21" x14ac:dyDescent="0.35">
      <c r="A40" s="1"/>
      <c r="B40" s="1" t="s">
        <v>86</v>
      </c>
      <c r="C40" s="2" t="s">
        <v>87</v>
      </c>
      <c r="D40" s="1" t="s">
        <v>85</v>
      </c>
      <c r="E40" s="3">
        <v>7280.83</v>
      </c>
      <c r="F40" s="59">
        <v>15</v>
      </c>
      <c r="G40" s="37">
        <v>2427</v>
      </c>
      <c r="H40" s="3"/>
      <c r="I40" s="29"/>
      <c r="J40" s="3"/>
      <c r="K40" s="3">
        <f t="shared" si="12"/>
        <v>7280.83</v>
      </c>
      <c r="L40" s="3">
        <v>0</v>
      </c>
      <c r="M40" s="3"/>
      <c r="N40" s="3">
        <v>916.97</v>
      </c>
      <c r="O40" s="3">
        <v>-0.04</v>
      </c>
      <c r="P40" s="40">
        <f>ROUND(E40*0.115,2)</f>
        <v>837.3</v>
      </c>
      <c r="Q40" s="3">
        <f t="shared" si="9"/>
        <v>4181.2299999999996</v>
      </c>
      <c r="R40" s="24">
        <f t="shared" si="10"/>
        <v>3099.6000000000004</v>
      </c>
      <c r="S40" s="26">
        <v>423.2</v>
      </c>
      <c r="T40" s="26">
        <f>ROUND(+E40*17.5%,2)+ROUND(E40*3%,2)</f>
        <v>1492.5700000000002</v>
      </c>
      <c r="U40" s="27">
        <f>ROUND(+E40*2%,2)</f>
        <v>145.62</v>
      </c>
      <c r="V40" s="28">
        <f t="shared" si="11"/>
        <v>2061.3900000000003</v>
      </c>
    </row>
    <row r="41" spans="1:22" ht="21" x14ac:dyDescent="0.35">
      <c r="A41" s="1"/>
      <c r="B41" s="1" t="s">
        <v>88</v>
      </c>
      <c r="C41" s="2" t="s">
        <v>89</v>
      </c>
      <c r="D41" s="1" t="s">
        <v>85</v>
      </c>
      <c r="E41" s="3">
        <v>7280.83</v>
      </c>
      <c r="F41" s="59">
        <v>15</v>
      </c>
      <c r="G41" s="3"/>
      <c r="H41" s="3"/>
      <c r="I41" s="38"/>
      <c r="J41" s="3"/>
      <c r="K41" s="3">
        <f t="shared" si="12"/>
        <v>7280.83</v>
      </c>
      <c r="L41" s="3">
        <v>0</v>
      </c>
      <c r="M41" s="3"/>
      <c r="N41" s="3">
        <v>916.97</v>
      </c>
      <c r="O41" s="3">
        <v>-0.02</v>
      </c>
      <c r="P41" s="3"/>
      <c r="Q41" s="3">
        <f t="shared" si="9"/>
        <v>916.95</v>
      </c>
      <c r="R41" s="24">
        <f t="shared" si="10"/>
        <v>6363.88</v>
      </c>
      <c r="S41" s="26">
        <v>423.2</v>
      </c>
      <c r="T41" s="26"/>
      <c r="U41" s="26"/>
      <c r="V41" s="28">
        <f t="shared" si="11"/>
        <v>423.2</v>
      </c>
    </row>
    <row r="42" spans="1:22" ht="21" x14ac:dyDescent="0.35">
      <c r="A42" s="1"/>
      <c r="B42" t="s">
        <v>90</v>
      </c>
      <c r="C42" s="2" t="s">
        <v>91</v>
      </c>
      <c r="D42" t="s">
        <v>92</v>
      </c>
      <c r="E42" s="3">
        <v>7280.83</v>
      </c>
      <c r="F42" s="59">
        <v>15</v>
      </c>
      <c r="G42" s="3"/>
      <c r="H42" s="3"/>
      <c r="I42" s="38"/>
      <c r="J42" s="3"/>
      <c r="K42" s="3">
        <f t="shared" si="12"/>
        <v>7280.83</v>
      </c>
      <c r="L42" s="3">
        <v>0</v>
      </c>
      <c r="M42" s="3"/>
      <c r="N42" s="3">
        <v>916.97</v>
      </c>
      <c r="O42" s="3">
        <v>0.01</v>
      </c>
      <c r="P42" s="40">
        <f>ROUND(E42*0.115,2)</f>
        <v>837.3</v>
      </c>
      <c r="Q42" s="3">
        <f t="shared" si="9"/>
        <v>1754.28</v>
      </c>
      <c r="R42" s="24">
        <f t="shared" si="10"/>
        <v>5526.55</v>
      </c>
      <c r="S42" s="26">
        <v>423.2</v>
      </c>
      <c r="T42" s="26">
        <f>ROUND(+E42*17.5%,2)+ROUND(E42*3%,2)</f>
        <v>1492.5700000000002</v>
      </c>
      <c r="U42" s="27">
        <f>ROUND(+E42*2%,2)</f>
        <v>145.62</v>
      </c>
      <c r="V42" s="28">
        <f t="shared" si="11"/>
        <v>2061.3900000000003</v>
      </c>
    </row>
    <row r="43" spans="1:22" ht="21" x14ac:dyDescent="0.35">
      <c r="A43" s="1"/>
      <c r="B43" s="1" t="s">
        <v>93</v>
      </c>
      <c r="C43" s="2" t="s">
        <v>94</v>
      </c>
      <c r="D43" s="1" t="s">
        <v>92</v>
      </c>
      <c r="E43" s="3">
        <v>7280.83</v>
      </c>
      <c r="F43" s="59">
        <v>15</v>
      </c>
      <c r="G43" s="37">
        <v>2062</v>
      </c>
      <c r="H43" s="3"/>
      <c r="I43" s="38">
        <v>5.78</v>
      </c>
      <c r="J43" s="3"/>
      <c r="K43" s="3">
        <f t="shared" si="12"/>
        <v>7275.05</v>
      </c>
      <c r="L43" s="3">
        <v>0</v>
      </c>
      <c r="M43" s="3"/>
      <c r="N43" s="3">
        <v>916.97</v>
      </c>
      <c r="O43" s="3">
        <v>-0.04</v>
      </c>
      <c r="P43" s="40">
        <f>ROUND(E43*0.115,2)</f>
        <v>837.3</v>
      </c>
      <c r="Q43" s="3">
        <f t="shared" si="9"/>
        <v>3816.23</v>
      </c>
      <c r="R43" s="24">
        <f t="shared" si="10"/>
        <v>3458.82</v>
      </c>
      <c r="S43" s="26">
        <v>423.2</v>
      </c>
      <c r="T43" s="26">
        <f>ROUND(+E43*17.5%,2)+ROUND(E43*3%,2)</f>
        <v>1492.5700000000002</v>
      </c>
      <c r="U43" s="27">
        <f>ROUND(+E43*2%,2)</f>
        <v>145.62</v>
      </c>
      <c r="V43" s="28">
        <f t="shared" si="11"/>
        <v>2061.3900000000003</v>
      </c>
    </row>
    <row r="44" spans="1:22" ht="21" x14ac:dyDescent="0.35">
      <c r="A44" s="1"/>
      <c r="B44" s="1" t="s">
        <v>95</v>
      </c>
      <c r="C44" s="2" t="s">
        <v>96</v>
      </c>
      <c r="D44" s="1" t="s">
        <v>97</v>
      </c>
      <c r="E44" s="3">
        <v>7280.83</v>
      </c>
      <c r="F44" s="59">
        <v>15</v>
      </c>
      <c r="G44" s="3"/>
      <c r="H44" s="3"/>
      <c r="I44" s="29"/>
      <c r="J44" s="3"/>
      <c r="K44" s="3">
        <f t="shared" si="12"/>
        <v>7280.83</v>
      </c>
      <c r="L44" s="3">
        <v>0</v>
      </c>
      <c r="M44" s="3"/>
      <c r="N44" s="3">
        <v>916.97</v>
      </c>
      <c r="O44" s="3">
        <v>0.08</v>
      </c>
      <c r="P44" s="57"/>
      <c r="Q44" s="3">
        <f t="shared" si="9"/>
        <v>917.05000000000007</v>
      </c>
      <c r="R44" s="24">
        <f t="shared" si="10"/>
        <v>6363.78</v>
      </c>
      <c r="S44" s="26">
        <v>423.2</v>
      </c>
      <c r="T44" s="26"/>
      <c r="U44" s="26"/>
      <c r="V44" s="28">
        <f t="shared" si="11"/>
        <v>423.2</v>
      </c>
    </row>
    <row r="45" spans="1:22" ht="21" x14ac:dyDescent="0.35">
      <c r="A45" s="1"/>
      <c r="B45" s="1" t="s">
        <v>98</v>
      </c>
      <c r="C45" s="2" t="s">
        <v>99</v>
      </c>
      <c r="D45" s="1" t="s">
        <v>97</v>
      </c>
      <c r="E45" s="3">
        <v>7280.83</v>
      </c>
      <c r="F45" s="59">
        <v>15</v>
      </c>
      <c r="G45" s="3"/>
      <c r="H45" s="3"/>
      <c r="I45" s="29"/>
      <c r="J45" s="3"/>
      <c r="K45" s="3">
        <f t="shared" si="12"/>
        <v>7280.83</v>
      </c>
      <c r="L45" s="3">
        <v>0</v>
      </c>
      <c r="M45" s="3"/>
      <c r="N45" s="3">
        <v>916.97</v>
      </c>
      <c r="O45" s="3">
        <v>-0.12</v>
      </c>
      <c r="P45" s="57"/>
      <c r="Q45" s="3">
        <f t="shared" si="9"/>
        <v>916.85</v>
      </c>
      <c r="R45" s="24">
        <f t="shared" si="10"/>
        <v>6363.98</v>
      </c>
      <c r="S45" s="26">
        <v>423.2</v>
      </c>
      <c r="T45" s="26"/>
      <c r="U45" s="26"/>
      <c r="V45" s="28">
        <f t="shared" si="11"/>
        <v>423.2</v>
      </c>
    </row>
    <row r="46" spans="1:22" ht="21" x14ac:dyDescent="0.35">
      <c r="A46" s="1"/>
      <c r="B46" t="s">
        <v>100</v>
      </c>
      <c r="C46" s="2" t="s">
        <v>101</v>
      </c>
      <c r="D46" t="s">
        <v>102</v>
      </c>
      <c r="E46" s="3">
        <v>7280.83</v>
      </c>
      <c r="F46" s="59">
        <v>15</v>
      </c>
      <c r="G46" s="3"/>
      <c r="H46" s="3"/>
      <c r="I46" s="29">
        <v>9.25</v>
      </c>
      <c r="J46" s="3"/>
      <c r="K46" s="3">
        <f t="shared" si="12"/>
        <v>7271.58</v>
      </c>
      <c r="L46" s="3">
        <v>0</v>
      </c>
      <c r="M46" s="3"/>
      <c r="N46" s="3">
        <v>916.97</v>
      </c>
      <c r="O46" s="3">
        <v>-0.15</v>
      </c>
      <c r="P46" s="57"/>
      <c r="Q46" s="3">
        <f t="shared" si="9"/>
        <v>916.82</v>
      </c>
      <c r="R46" s="24">
        <f t="shared" si="10"/>
        <v>6354.76</v>
      </c>
      <c r="S46" s="26">
        <v>423.2</v>
      </c>
      <c r="T46" s="26"/>
      <c r="U46" s="26"/>
      <c r="V46" s="28">
        <f t="shared" si="11"/>
        <v>423.2</v>
      </c>
    </row>
    <row r="47" spans="1:22" ht="21" x14ac:dyDescent="0.35">
      <c r="A47" s="1"/>
      <c r="B47" t="s">
        <v>103</v>
      </c>
      <c r="C47" s="2" t="s">
        <v>104</v>
      </c>
      <c r="D47" t="s">
        <v>102</v>
      </c>
      <c r="E47" s="3">
        <v>7280.83</v>
      </c>
      <c r="F47" s="59">
        <v>15</v>
      </c>
      <c r="G47" s="3"/>
      <c r="H47" s="3"/>
      <c r="I47" s="29">
        <v>4.62</v>
      </c>
      <c r="J47" s="3"/>
      <c r="K47" s="3">
        <f t="shared" si="12"/>
        <v>7276.21</v>
      </c>
      <c r="L47" s="3">
        <v>0</v>
      </c>
      <c r="M47" s="3"/>
      <c r="N47" s="3">
        <v>916.97</v>
      </c>
      <c r="O47" s="3">
        <v>-0.1</v>
      </c>
      <c r="P47" s="40">
        <f>ROUND(E47*0.115,2)</f>
        <v>837.3</v>
      </c>
      <c r="Q47" s="3">
        <f t="shared" si="9"/>
        <v>1754.17</v>
      </c>
      <c r="R47" s="24">
        <f t="shared" si="10"/>
        <v>5522.04</v>
      </c>
      <c r="S47" s="26">
        <v>423.2</v>
      </c>
      <c r="T47" s="26">
        <f>ROUND(+E47*17.5%,2)+ROUND(E47*3%,2)</f>
        <v>1492.5700000000002</v>
      </c>
      <c r="U47" s="27">
        <f>ROUND(+E47*2%,2)</f>
        <v>145.62</v>
      </c>
      <c r="V47" s="28">
        <f t="shared" si="11"/>
        <v>2061.3900000000003</v>
      </c>
    </row>
    <row r="48" spans="1:22" ht="21" x14ac:dyDescent="0.35">
      <c r="A48" s="1"/>
      <c r="B48" t="s">
        <v>105</v>
      </c>
      <c r="C48" s="2" t="s">
        <v>106</v>
      </c>
      <c r="D48" t="s">
        <v>102</v>
      </c>
      <c r="E48" s="3">
        <v>7280.83</v>
      </c>
      <c r="F48" s="59">
        <v>15</v>
      </c>
      <c r="G48" s="3"/>
      <c r="H48" s="3"/>
      <c r="I48" s="29"/>
      <c r="J48" s="3"/>
      <c r="K48" s="3">
        <f t="shared" si="12"/>
        <v>7280.83</v>
      </c>
      <c r="L48" s="3">
        <v>0</v>
      </c>
      <c r="M48" s="3"/>
      <c r="N48" s="3">
        <v>916.97</v>
      </c>
      <c r="O48" s="3">
        <v>0.18</v>
      </c>
      <c r="P48" s="40">
        <f>ROUND(E48*0.115,2)</f>
        <v>837.3</v>
      </c>
      <c r="Q48" s="3">
        <f t="shared" si="9"/>
        <v>1754.4499999999998</v>
      </c>
      <c r="R48" s="24">
        <f t="shared" si="10"/>
        <v>5526.38</v>
      </c>
      <c r="S48" s="26">
        <v>423.2</v>
      </c>
      <c r="T48" s="26">
        <f>ROUND(+E48*17.5%,2)+ROUND(E48*3%,2)</f>
        <v>1492.5700000000002</v>
      </c>
      <c r="U48" s="27">
        <f>ROUND(+E48*2%,2)</f>
        <v>145.62</v>
      </c>
      <c r="V48" s="28">
        <f t="shared" si="11"/>
        <v>2061.3900000000003</v>
      </c>
    </row>
    <row r="49" spans="1:22" ht="21" x14ac:dyDescent="0.35">
      <c r="A49" s="1"/>
      <c r="B49" t="s">
        <v>107</v>
      </c>
      <c r="C49" s="2" t="s">
        <v>108</v>
      </c>
      <c r="D49" t="s">
        <v>102</v>
      </c>
      <c r="E49" s="3">
        <v>7280.83</v>
      </c>
      <c r="F49" s="59">
        <v>15</v>
      </c>
      <c r="G49" s="3"/>
      <c r="H49" s="3"/>
      <c r="I49" s="29"/>
      <c r="J49" s="3"/>
      <c r="K49" s="3">
        <f t="shared" si="12"/>
        <v>7280.83</v>
      </c>
      <c r="L49" s="3">
        <v>0</v>
      </c>
      <c r="M49" s="3"/>
      <c r="N49" s="3">
        <v>916.97</v>
      </c>
      <c r="O49" s="3">
        <v>0.08</v>
      </c>
      <c r="P49" s="30"/>
      <c r="Q49" s="3">
        <f t="shared" si="9"/>
        <v>917.05000000000007</v>
      </c>
      <c r="R49" s="43">
        <f t="shared" si="10"/>
        <v>6363.78</v>
      </c>
      <c r="S49" s="26">
        <v>423.2</v>
      </c>
      <c r="T49" s="26"/>
      <c r="U49" s="31"/>
      <c r="V49" s="28">
        <f t="shared" si="11"/>
        <v>423.2</v>
      </c>
    </row>
    <row r="50" spans="1:22" ht="21" x14ac:dyDescent="0.35">
      <c r="A50" s="1"/>
      <c r="B50" t="s">
        <v>109</v>
      </c>
      <c r="C50" s="2" t="s">
        <v>110</v>
      </c>
      <c r="D50" t="s">
        <v>102</v>
      </c>
      <c r="E50" s="3">
        <v>7280.83</v>
      </c>
      <c r="F50" s="59">
        <v>15</v>
      </c>
      <c r="G50" s="3"/>
      <c r="H50" s="3"/>
      <c r="I50" s="38"/>
      <c r="J50" s="3"/>
      <c r="K50" s="3">
        <f t="shared" si="12"/>
        <v>7280.83</v>
      </c>
      <c r="L50" s="3">
        <v>0</v>
      </c>
      <c r="M50" s="3"/>
      <c r="N50" s="3">
        <v>916.97</v>
      </c>
      <c r="O50" s="3">
        <v>0.12</v>
      </c>
      <c r="P50" s="3"/>
      <c r="Q50" s="3">
        <f t="shared" si="9"/>
        <v>917.09</v>
      </c>
      <c r="R50" s="24">
        <f t="shared" si="10"/>
        <v>6363.74</v>
      </c>
      <c r="S50" s="26">
        <v>423.2</v>
      </c>
      <c r="T50" s="26"/>
      <c r="U50" s="26"/>
      <c r="V50" s="28">
        <f t="shared" si="11"/>
        <v>423.2</v>
      </c>
    </row>
    <row r="51" spans="1:22" ht="21" x14ac:dyDescent="0.35">
      <c r="A51" s="1"/>
      <c r="B51" t="s">
        <v>111</v>
      </c>
      <c r="C51" s="2" t="s">
        <v>139</v>
      </c>
      <c r="D51" t="s">
        <v>112</v>
      </c>
      <c r="E51" s="3">
        <v>4532.5</v>
      </c>
      <c r="F51" s="59">
        <v>15</v>
      </c>
      <c r="G51" s="3"/>
      <c r="H51" s="3"/>
      <c r="I51" s="29"/>
      <c r="J51" s="3"/>
      <c r="K51" s="3">
        <f t="shared" si="12"/>
        <v>4532.5</v>
      </c>
      <c r="L51" s="3"/>
      <c r="M51" s="3"/>
      <c r="N51" s="3">
        <v>385.85</v>
      </c>
      <c r="O51" s="3">
        <v>0.15</v>
      </c>
      <c r="P51" s="3"/>
      <c r="Q51" s="3">
        <f t="shared" si="9"/>
        <v>386</v>
      </c>
      <c r="R51" s="44">
        <f t="shared" si="10"/>
        <v>4146.5</v>
      </c>
      <c r="S51" s="25">
        <v>345.65</v>
      </c>
      <c r="T51" s="26"/>
      <c r="U51" s="31"/>
      <c r="V51" s="28">
        <f t="shared" si="11"/>
        <v>345.65</v>
      </c>
    </row>
    <row r="52" spans="1:22" ht="18.75" x14ac:dyDescent="0.3">
      <c r="A52" s="1"/>
      <c r="B52" s="19" t="s">
        <v>29</v>
      </c>
      <c r="C52" s="33"/>
      <c r="D52" s="34"/>
      <c r="E52" s="35">
        <f>SUM(E33:E51)</f>
        <v>121486.50000000001</v>
      </c>
      <c r="F52" s="35"/>
      <c r="G52" s="35">
        <f>SUM(G33:G51)</f>
        <v>7601</v>
      </c>
      <c r="H52" s="35">
        <f t="shared" ref="H52:J52" si="13">SUM(H33:H49)</f>
        <v>0</v>
      </c>
      <c r="I52" s="35">
        <f>SUM(I33:I51)</f>
        <v>30.05</v>
      </c>
      <c r="J52" s="35">
        <f t="shared" si="13"/>
        <v>0</v>
      </c>
      <c r="K52" s="35">
        <f>SUM(K33:K51)</f>
        <v>121456.45000000003</v>
      </c>
      <c r="L52" s="35">
        <f t="shared" ref="L52:V52" si="14">SUM(L33:L51)</f>
        <v>0</v>
      </c>
      <c r="M52" s="35">
        <f t="shared" si="14"/>
        <v>0</v>
      </c>
      <c r="N52" s="35">
        <f t="shared" si="14"/>
        <v>15155.769999999997</v>
      </c>
      <c r="O52" s="35">
        <f t="shared" si="14"/>
        <v>1.0000000000000092E-2</v>
      </c>
      <c r="P52" s="35">
        <f>SUM(P33:P51)</f>
        <v>6698.4000000000005</v>
      </c>
      <c r="Q52" s="35">
        <f t="shared" si="14"/>
        <v>29455.179999999997</v>
      </c>
      <c r="R52" s="35">
        <f>SUM(R33:R51)</f>
        <v>92001.27</v>
      </c>
      <c r="S52" s="35">
        <f t="shared" si="14"/>
        <v>7553.0499999999975</v>
      </c>
      <c r="T52" s="35">
        <f t="shared" si="14"/>
        <v>11940.56</v>
      </c>
      <c r="U52" s="35">
        <f t="shared" si="14"/>
        <v>1164.96</v>
      </c>
      <c r="V52" s="35">
        <f t="shared" si="14"/>
        <v>20658.570000000003</v>
      </c>
    </row>
    <row r="53" spans="1:22" ht="18.75" x14ac:dyDescent="0.3">
      <c r="A53" s="1"/>
      <c r="B53" s="1"/>
      <c r="C53" s="2"/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6"/>
      <c r="S53" s="1"/>
      <c r="T53" s="1"/>
      <c r="U53" s="1"/>
      <c r="V53" s="1"/>
    </row>
    <row r="54" spans="1:22" ht="18.75" x14ac:dyDescent="0.3">
      <c r="A54" s="1"/>
      <c r="B54" s="19" t="s">
        <v>113</v>
      </c>
      <c r="C54" s="33" t="s">
        <v>114</v>
      </c>
      <c r="D54" s="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6"/>
      <c r="S54" s="1"/>
      <c r="T54" s="1"/>
      <c r="U54" s="1"/>
      <c r="V54" s="1"/>
    </row>
    <row r="55" spans="1:22" ht="21" x14ac:dyDescent="0.35">
      <c r="A55" s="1"/>
      <c r="B55" s="1" t="s">
        <v>115</v>
      </c>
      <c r="C55" s="2" t="s">
        <v>142</v>
      </c>
      <c r="D55" s="1" t="s">
        <v>116</v>
      </c>
      <c r="E55" s="3">
        <v>7741.55</v>
      </c>
      <c r="F55" s="59">
        <v>15</v>
      </c>
      <c r="G55" s="36"/>
      <c r="H55" s="3"/>
      <c r="I55" s="29"/>
      <c r="J55" s="3"/>
      <c r="K55" s="3">
        <f>E55+-I55</f>
        <v>7741.55</v>
      </c>
      <c r="L55" s="3"/>
      <c r="M55" s="3"/>
      <c r="N55" s="3">
        <v>1015.37</v>
      </c>
      <c r="O55" s="3">
        <v>-7.0000000000000007E-2</v>
      </c>
      <c r="P55" s="3"/>
      <c r="Q55" s="3">
        <f t="shared" ref="Q55:Q60" si="15">SUM(N55:P55)+G55</f>
        <v>1015.3</v>
      </c>
      <c r="R55" s="24">
        <f t="shared" ref="R55:R60" si="16">K55-Q55</f>
        <v>6726.25</v>
      </c>
      <c r="S55" s="26">
        <v>436.2</v>
      </c>
      <c r="T55" s="26"/>
      <c r="U55" s="26"/>
      <c r="V55" s="28">
        <f t="shared" ref="V55:V60" si="17">SUM(S55:U55)</f>
        <v>436.2</v>
      </c>
    </row>
    <row r="56" spans="1:22" ht="21" x14ac:dyDescent="0.35">
      <c r="A56" s="1"/>
      <c r="B56" s="1" t="s">
        <v>117</v>
      </c>
      <c r="C56" s="2" t="s">
        <v>118</v>
      </c>
      <c r="D56" s="1" t="s">
        <v>74</v>
      </c>
      <c r="E56" s="3">
        <v>7280.83</v>
      </c>
      <c r="F56" s="59">
        <v>15</v>
      </c>
      <c r="G56" s="3"/>
      <c r="H56" s="3"/>
      <c r="I56" s="29"/>
      <c r="J56" s="3"/>
      <c r="K56" s="3">
        <f t="shared" ref="K56:K60" si="18">E56+-I56</f>
        <v>7280.83</v>
      </c>
      <c r="L56" s="3"/>
      <c r="M56" s="3"/>
      <c r="N56" s="3">
        <v>916.97</v>
      </c>
      <c r="O56" s="3">
        <v>-0.02</v>
      </c>
      <c r="P56" s="23">
        <f>ROUND(E56*0.115,2)</f>
        <v>837.3</v>
      </c>
      <c r="Q56" s="3">
        <f t="shared" si="15"/>
        <v>1754.25</v>
      </c>
      <c r="R56" s="24">
        <f t="shared" si="16"/>
        <v>5526.58</v>
      </c>
      <c r="S56" s="26">
        <v>423.2</v>
      </c>
      <c r="T56" s="26">
        <f>ROUND(+E56*17.5%,2)+ROUND(E56*3%,2)</f>
        <v>1492.5700000000002</v>
      </c>
      <c r="U56" s="27">
        <f>ROUND(+E56*2%,2)</f>
        <v>145.62</v>
      </c>
      <c r="V56" s="28">
        <f t="shared" si="17"/>
        <v>2061.3900000000003</v>
      </c>
    </row>
    <row r="57" spans="1:22" ht="21" x14ac:dyDescent="0.35">
      <c r="A57" s="1"/>
      <c r="B57" s="1" t="s">
        <v>119</v>
      </c>
      <c r="C57" s="2" t="s">
        <v>120</v>
      </c>
      <c r="D57" s="1" t="s">
        <v>102</v>
      </c>
      <c r="E57" s="3">
        <v>7280.83</v>
      </c>
      <c r="F57" s="59">
        <v>15</v>
      </c>
      <c r="G57" s="3"/>
      <c r="H57" s="3"/>
      <c r="I57" s="29"/>
      <c r="J57" s="3"/>
      <c r="K57" s="3">
        <f t="shared" si="18"/>
        <v>7280.83</v>
      </c>
      <c r="L57" s="3"/>
      <c r="M57" s="3"/>
      <c r="N57" s="3">
        <v>916.97</v>
      </c>
      <c r="O57" s="3">
        <v>-0.02</v>
      </c>
      <c r="P57" s="23">
        <f>ROUND(E57*0.115,2)</f>
        <v>837.3</v>
      </c>
      <c r="Q57" s="3">
        <f t="shared" si="15"/>
        <v>1754.25</v>
      </c>
      <c r="R57" s="24">
        <f t="shared" si="16"/>
        <v>5526.58</v>
      </c>
      <c r="S57" s="26">
        <v>423.2</v>
      </c>
      <c r="T57" s="26">
        <f>ROUND(+E57*17.5%,2)+ROUND(E57*3%,2)</f>
        <v>1492.5700000000002</v>
      </c>
      <c r="U57" s="27">
        <f>ROUND(+E57*2%,2)</f>
        <v>145.62</v>
      </c>
      <c r="V57" s="28">
        <f t="shared" si="17"/>
        <v>2061.3900000000003</v>
      </c>
    </row>
    <row r="58" spans="1:22" ht="87.75" x14ac:dyDescent="0.35">
      <c r="A58" s="1" t="s">
        <v>121</v>
      </c>
      <c r="B58" t="s">
        <v>122</v>
      </c>
      <c r="C58" s="2" t="s">
        <v>123</v>
      </c>
      <c r="D58" s="45" t="s">
        <v>124</v>
      </c>
      <c r="E58" s="3">
        <v>7063.16</v>
      </c>
      <c r="F58" s="59">
        <v>15</v>
      </c>
      <c r="G58" s="3"/>
      <c r="H58" s="3"/>
      <c r="I58" s="29"/>
      <c r="J58" s="3"/>
      <c r="K58" s="3">
        <f t="shared" si="18"/>
        <v>7063.16</v>
      </c>
      <c r="L58" s="3"/>
      <c r="M58" s="3"/>
      <c r="N58" s="3">
        <v>870.48</v>
      </c>
      <c r="O58" s="3">
        <v>0.12</v>
      </c>
      <c r="P58" s="3"/>
      <c r="Q58" s="3">
        <f t="shared" si="15"/>
        <v>870.6</v>
      </c>
      <c r="R58" s="24">
        <f t="shared" si="16"/>
        <v>6192.5599999999995</v>
      </c>
      <c r="S58" s="26">
        <v>417.06</v>
      </c>
      <c r="T58" s="26"/>
      <c r="U58" s="26"/>
      <c r="V58" s="28">
        <f t="shared" si="17"/>
        <v>417.06</v>
      </c>
    </row>
    <row r="59" spans="1:22" ht="87.75" x14ac:dyDescent="0.35">
      <c r="A59" s="1"/>
      <c r="B59" t="s">
        <v>125</v>
      </c>
      <c r="C59" s="2" t="s">
        <v>126</v>
      </c>
      <c r="D59" s="45" t="s">
        <v>124</v>
      </c>
      <c r="E59" s="3">
        <v>7063.16</v>
      </c>
      <c r="F59" s="59">
        <v>15</v>
      </c>
      <c r="G59" s="3"/>
      <c r="H59" s="3"/>
      <c r="I59" s="29">
        <v>4.4800000000000004</v>
      </c>
      <c r="J59" s="3"/>
      <c r="K59" s="3">
        <f t="shared" si="18"/>
        <v>7058.68</v>
      </c>
      <c r="L59" s="3"/>
      <c r="M59" s="3"/>
      <c r="N59" s="3">
        <v>870.48</v>
      </c>
      <c r="O59" s="3">
        <v>0.01</v>
      </c>
      <c r="P59" s="3"/>
      <c r="Q59" s="3">
        <f t="shared" si="15"/>
        <v>870.49</v>
      </c>
      <c r="R59" s="24">
        <f t="shared" si="16"/>
        <v>6188.1900000000005</v>
      </c>
      <c r="S59" s="26">
        <v>417.06</v>
      </c>
      <c r="T59" s="26"/>
      <c r="U59" s="26"/>
      <c r="V59" s="28">
        <f t="shared" si="17"/>
        <v>417.06</v>
      </c>
    </row>
    <row r="60" spans="1:22" ht="87.75" x14ac:dyDescent="0.35">
      <c r="A60" s="1"/>
      <c r="B60" t="s">
        <v>127</v>
      </c>
      <c r="C60" s="2" t="s">
        <v>128</v>
      </c>
      <c r="D60" s="45" t="s">
        <v>124</v>
      </c>
      <c r="E60" s="3">
        <f>7063.16/15*14</f>
        <v>6592.282666666666</v>
      </c>
      <c r="F60" s="59">
        <v>14</v>
      </c>
      <c r="G60" s="3">
        <v>1178</v>
      </c>
      <c r="H60" s="3"/>
      <c r="I60" s="29"/>
      <c r="J60" s="3"/>
      <c r="K60" s="3">
        <f t="shared" si="18"/>
        <v>6592.282666666666</v>
      </c>
      <c r="L60" s="3"/>
      <c r="M60" s="3"/>
      <c r="N60" s="3">
        <v>769.9</v>
      </c>
      <c r="O60" s="3">
        <v>0.1</v>
      </c>
      <c r="P60" s="40">
        <f>ROUND(E60*0.115,2)</f>
        <v>758.11</v>
      </c>
      <c r="Q60" s="3">
        <f t="shared" si="15"/>
        <v>2706.11</v>
      </c>
      <c r="R60" s="24">
        <f t="shared" si="16"/>
        <v>3886.1726666666659</v>
      </c>
      <c r="S60" s="26">
        <v>417.06</v>
      </c>
      <c r="T60" s="26">
        <f>ROUND(+E60*17.5%,2)+ROUND(E60*3%,2)</f>
        <v>1351.42</v>
      </c>
      <c r="U60" s="27">
        <f>ROUND(+E60*2%,2)</f>
        <v>131.85</v>
      </c>
      <c r="V60" s="28">
        <f t="shared" si="17"/>
        <v>1900.33</v>
      </c>
    </row>
    <row r="61" spans="1:22" ht="18.75" x14ac:dyDescent="0.3">
      <c r="A61" s="1"/>
      <c r="B61" s="19" t="s">
        <v>29</v>
      </c>
      <c r="C61" s="33"/>
      <c r="D61" s="34"/>
      <c r="E61" s="35">
        <f>SUM(E55:E60)</f>
        <v>43021.812666666665</v>
      </c>
      <c r="F61" s="35"/>
      <c r="G61" s="35">
        <f t="shared" ref="G61:J61" si="19">SUM(G55:G60)</f>
        <v>1178</v>
      </c>
      <c r="H61" s="35">
        <f t="shared" si="19"/>
        <v>0</v>
      </c>
      <c r="I61" s="35">
        <f>SUM(I55:I60)</f>
        <v>4.4800000000000004</v>
      </c>
      <c r="J61" s="35">
        <f t="shared" si="19"/>
        <v>0</v>
      </c>
      <c r="K61" s="35">
        <f>SUM(K55:K60)</f>
        <v>43017.332666666669</v>
      </c>
      <c r="L61" s="35">
        <f t="shared" ref="L61:V61" si="20">SUM(L55:L60)</f>
        <v>0</v>
      </c>
      <c r="M61" s="35">
        <f t="shared" si="20"/>
        <v>0</v>
      </c>
      <c r="N61" s="35">
        <f t="shared" si="20"/>
        <v>5360.17</v>
      </c>
      <c r="O61" s="35">
        <f t="shared" si="20"/>
        <v>0.12</v>
      </c>
      <c r="P61" s="35">
        <f t="shared" si="20"/>
        <v>2432.71</v>
      </c>
      <c r="Q61" s="35">
        <f t="shared" si="20"/>
        <v>8971</v>
      </c>
      <c r="R61" s="35">
        <f>SUM(R55:R60)</f>
        <v>34046.332666666669</v>
      </c>
      <c r="S61" s="35">
        <f t="shared" si="20"/>
        <v>2533.7799999999997</v>
      </c>
      <c r="T61" s="35">
        <f t="shared" si="20"/>
        <v>4336.5600000000004</v>
      </c>
      <c r="U61" s="35">
        <f t="shared" si="20"/>
        <v>423.09000000000003</v>
      </c>
      <c r="V61" s="35">
        <f t="shared" si="20"/>
        <v>7293.4300000000012</v>
      </c>
    </row>
    <row r="62" spans="1:22" ht="18.75" x14ac:dyDescent="0.3">
      <c r="A62" s="1"/>
      <c r="B62" s="19"/>
      <c r="C62" s="2"/>
      <c r="D62" s="1"/>
      <c r="E62" s="3"/>
      <c r="F62" s="3"/>
      <c r="G62" s="3"/>
      <c r="H62" s="3"/>
      <c r="I62" s="3"/>
      <c r="J62" s="3"/>
      <c r="K62" s="46"/>
      <c r="L62" s="46"/>
      <c r="M62" s="46"/>
      <c r="N62" s="46"/>
      <c r="O62" s="46"/>
      <c r="P62" s="46"/>
      <c r="Q62" s="46"/>
      <c r="R62" s="47"/>
      <c r="S62" s="48"/>
      <c r="T62" s="48"/>
      <c r="U62" s="48"/>
      <c r="V62" s="48"/>
    </row>
    <row r="63" spans="1:22" ht="18.75" x14ac:dyDescent="0.3">
      <c r="A63" s="1"/>
      <c r="B63" s="19" t="s">
        <v>129</v>
      </c>
      <c r="C63" s="33" t="s">
        <v>130</v>
      </c>
      <c r="D63" s="1"/>
      <c r="E63" s="3"/>
      <c r="F63" s="3"/>
      <c r="G63" s="3"/>
      <c r="H63" s="3"/>
      <c r="I63" s="3"/>
      <c r="J63" s="3"/>
      <c r="K63" s="46"/>
      <c r="L63" s="46"/>
      <c r="M63" s="46"/>
      <c r="N63" s="46"/>
      <c r="O63" s="46"/>
      <c r="P63" s="46"/>
      <c r="Q63" s="46"/>
      <c r="R63" s="47"/>
      <c r="S63" s="48"/>
      <c r="T63" s="48"/>
      <c r="U63" s="48"/>
      <c r="V63" s="48"/>
    </row>
    <row r="64" spans="1:22" ht="21" x14ac:dyDescent="0.35">
      <c r="A64" s="1"/>
      <c r="B64" s="1" t="s">
        <v>131</v>
      </c>
      <c r="C64" s="2" t="s">
        <v>132</v>
      </c>
      <c r="D64" s="1" t="s">
        <v>34</v>
      </c>
      <c r="E64" s="3">
        <v>13520</v>
      </c>
      <c r="F64" s="59">
        <v>15</v>
      </c>
      <c r="G64" s="37">
        <v>2784</v>
      </c>
      <c r="H64" s="3"/>
      <c r="I64" s="3"/>
      <c r="J64" s="3"/>
      <c r="K64" s="3">
        <f>E64+-I64</f>
        <v>13520</v>
      </c>
      <c r="L64" s="3">
        <v>0</v>
      </c>
      <c r="M64" s="3"/>
      <c r="N64" s="3">
        <v>2283.5500000000002</v>
      </c>
      <c r="O64" s="3">
        <v>0.14000000000000001</v>
      </c>
      <c r="P64" s="40">
        <f>ROUND(E64*0.115,2)</f>
        <v>1554.8</v>
      </c>
      <c r="Q64" s="3">
        <f>SUM(N64:P64)+G64</f>
        <v>6622.49</v>
      </c>
      <c r="R64" s="24">
        <f>K64-Q64</f>
        <v>6897.51</v>
      </c>
      <c r="S64" s="25">
        <v>599.24</v>
      </c>
      <c r="T64" s="26">
        <f>ROUND(+E64*17.5%,2)+ROUND(E64*3%,2)</f>
        <v>2771.6</v>
      </c>
      <c r="U64" s="27">
        <f>ROUND(+E64*2%,2)</f>
        <v>270.39999999999998</v>
      </c>
      <c r="V64" s="28">
        <f>SUM(S64:U64)</f>
        <v>3641.2400000000002</v>
      </c>
    </row>
    <row r="65" spans="1:22" ht="18.75" x14ac:dyDescent="0.3">
      <c r="A65" s="1"/>
      <c r="B65" s="19" t="s">
        <v>29</v>
      </c>
      <c r="C65" s="1"/>
      <c r="D65" s="1"/>
      <c r="E65" s="35">
        <f>E64</f>
        <v>13520</v>
      </c>
      <c r="F65" s="35"/>
      <c r="G65" s="35">
        <f>+G64</f>
        <v>2784</v>
      </c>
      <c r="H65" s="35"/>
      <c r="I65" s="35">
        <f>I64</f>
        <v>0</v>
      </c>
      <c r="J65" s="35">
        <f>J64</f>
        <v>0</v>
      </c>
      <c r="K65" s="35">
        <f>K64</f>
        <v>13520</v>
      </c>
      <c r="L65" s="35">
        <f t="shared" ref="L65:V65" si="21">L64</f>
        <v>0</v>
      </c>
      <c r="M65" s="35">
        <f t="shared" si="21"/>
        <v>0</v>
      </c>
      <c r="N65" s="35">
        <f t="shared" si="21"/>
        <v>2283.5500000000002</v>
      </c>
      <c r="O65" s="35">
        <f t="shared" si="21"/>
        <v>0.14000000000000001</v>
      </c>
      <c r="P65" s="35">
        <f t="shared" si="21"/>
        <v>1554.8</v>
      </c>
      <c r="Q65" s="35">
        <f t="shared" si="21"/>
        <v>6622.49</v>
      </c>
      <c r="R65" s="35">
        <f>R64</f>
        <v>6897.51</v>
      </c>
      <c r="S65" s="35">
        <f t="shared" si="21"/>
        <v>599.24</v>
      </c>
      <c r="T65" s="35">
        <f t="shared" si="21"/>
        <v>2771.6</v>
      </c>
      <c r="U65" s="35">
        <f t="shared" si="21"/>
        <v>270.39999999999998</v>
      </c>
      <c r="V65" s="35">
        <f t="shared" si="21"/>
        <v>3641.2400000000002</v>
      </c>
    </row>
    <row r="66" spans="1:22" ht="18.75" x14ac:dyDescent="0.3">
      <c r="A66" s="1"/>
      <c r="B66" s="19"/>
      <c r="C66" s="1"/>
      <c r="D66" s="1"/>
      <c r="E66" s="3"/>
      <c r="F66" s="3"/>
      <c r="G66" s="3"/>
      <c r="H66" s="3"/>
      <c r="I66" s="3"/>
      <c r="J66" s="3"/>
      <c r="K66" s="46"/>
      <c r="L66" s="46"/>
      <c r="M66" s="46"/>
      <c r="N66" s="46"/>
      <c r="O66" s="46"/>
      <c r="P66" s="46"/>
      <c r="Q66" s="46"/>
      <c r="R66" s="47"/>
      <c r="S66" s="48"/>
      <c r="T66" s="48"/>
      <c r="U66" s="48"/>
      <c r="V66" s="48"/>
    </row>
    <row r="67" spans="1:22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9"/>
      <c r="S67" s="1"/>
      <c r="T67" s="1"/>
      <c r="U67" s="1"/>
      <c r="V67" s="1"/>
    </row>
    <row r="68" spans="1:22" ht="18.75" x14ac:dyDescent="0.3">
      <c r="A68" s="1"/>
      <c r="B68" s="1"/>
      <c r="C68" s="50" t="s">
        <v>133</v>
      </c>
      <c r="D68" s="1"/>
      <c r="E68" s="51">
        <f>E9+E23+E30+E52+E61+E65</f>
        <v>303769.96266666672</v>
      </c>
      <c r="F68" s="51"/>
      <c r="G68" s="52">
        <f>G9+G23+G30+G52+G61+G65</f>
        <v>24751.11</v>
      </c>
      <c r="H68" s="51"/>
      <c r="I68" s="51">
        <f t="shared" ref="I68:P68" si="22">I9+I23+I30+I52+I61+I65</f>
        <v>50.290000000000006</v>
      </c>
      <c r="J68" s="51">
        <f t="shared" si="22"/>
        <v>0</v>
      </c>
      <c r="K68" s="51">
        <f t="shared" si="22"/>
        <v>303719.67266666668</v>
      </c>
      <c r="L68" s="51">
        <f t="shared" si="22"/>
        <v>8219.5500000000011</v>
      </c>
      <c r="M68" s="51">
        <f t="shared" si="22"/>
        <v>8219.9699999999993</v>
      </c>
      <c r="N68" s="51">
        <f t="shared" si="22"/>
        <v>39391.39</v>
      </c>
      <c r="O68" s="51">
        <f t="shared" si="22"/>
        <v>0.80000000000000016</v>
      </c>
      <c r="P68" s="52">
        <f t="shared" si="22"/>
        <v>17940.609999999997</v>
      </c>
      <c r="Q68" s="51">
        <f>Q9+Q23+Q30+Q52+Q61+Q65</f>
        <v>82083.91</v>
      </c>
      <c r="R68" s="53">
        <f>ROUND(+R9+R23+R30+R52+R61+R65,1)</f>
        <v>221635.8</v>
      </c>
      <c r="S68" s="51">
        <f>S9+S23+S30+S52+S61+S65</f>
        <v>17938.45</v>
      </c>
      <c r="T68" s="58">
        <f>T65+T61+T52+T30+T23+T9</f>
        <v>31980.973100000003</v>
      </c>
      <c r="U68" s="52">
        <f>U9+U23+U30+U52+U61+U65</f>
        <v>3120.1400000000003</v>
      </c>
      <c r="V68" s="54">
        <f>V9+V23+V30+V52+V61+V65</f>
        <v>53039.563099999999</v>
      </c>
    </row>
    <row r="69" spans="1:22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51"/>
      <c r="T69" s="51"/>
      <c r="U69" s="1"/>
      <c r="V69" s="1"/>
    </row>
    <row r="70" spans="1:22" ht="15.75" x14ac:dyDescent="0.25">
      <c r="A70" s="1"/>
      <c r="B70" s="1"/>
      <c r="C70" t="s">
        <v>137</v>
      </c>
      <c r="D70" s="1"/>
      <c r="E70" s="3">
        <f>E7+E12+E16+E17+E18+E26+E28+E34+E38+E39+E40+E42+E43+E47+E48+E56+E57+E60+E64</f>
        <v>156004.76266666668</v>
      </c>
      <c r="F70" s="3">
        <f>E70*17.5%</f>
        <v>27300.833466666667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3"/>
      <c r="U70" s="1"/>
      <c r="V70" s="1"/>
    </row>
    <row r="71" spans="1:22" ht="15.75" x14ac:dyDescent="0.25">
      <c r="A71" s="1"/>
      <c r="B71" s="1"/>
      <c r="C71" t="s">
        <v>138</v>
      </c>
      <c r="D71" s="1"/>
      <c r="E71" s="3">
        <f>E70</f>
        <v>156004.76266666668</v>
      </c>
      <c r="F71" s="3">
        <f>E71*3%</f>
        <v>4680.1428800000003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3">
        <f>SUM(F70:F71)</f>
        <v>31980.976346666666</v>
      </c>
      <c r="G72" s="3"/>
      <c r="H72" s="1"/>
      <c r="I72" s="26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1"/>
      <c r="T76" s="1"/>
      <c r="U76" s="1"/>
      <c r="V76" s="1"/>
    </row>
    <row r="77" spans="1:22" ht="16.5" thickBot="1" x14ac:dyDescent="0.3">
      <c r="A77" s="1"/>
      <c r="B77" s="1"/>
      <c r="C77" s="1"/>
      <c r="D77" s="1"/>
      <c r="E77" s="70"/>
      <c r="F77" s="70"/>
      <c r="G77" s="59"/>
      <c r="H77" s="59"/>
      <c r="I77" s="1"/>
      <c r="J77" s="1"/>
      <c r="K77" s="1"/>
      <c r="L77" s="1"/>
      <c r="M77" s="1"/>
      <c r="N77" s="1"/>
      <c r="O77" s="1"/>
      <c r="P77" s="71"/>
      <c r="Q77" s="71"/>
      <c r="R77" s="2"/>
      <c r="S77" s="1"/>
      <c r="T77" s="1"/>
      <c r="U77" s="1"/>
      <c r="V77" s="1"/>
    </row>
    <row r="78" spans="1:22" ht="15" x14ac:dyDescent="0.25">
      <c r="A78" s="1"/>
      <c r="B78" s="1"/>
      <c r="C78" s="1"/>
      <c r="D78" s="1"/>
      <c r="E78" s="72" t="s">
        <v>134</v>
      </c>
      <c r="F78" s="71"/>
      <c r="G78" s="59"/>
      <c r="H78" s="59"/>
      <c r="I78" s="1"/>
      <c r="J78" s="1"/>
      <c r="K78" s="1"/>
      <c r="L78" s="1"/>
      <c r="M78" s="1"/>
      <c r="N78" s="1"/>
      <c r="O78" s="1"/>
      <c r="P78" s="1"/>
      <c r="Q78" s="1"/>
      <c r="R78" s="73" t="s">
        <v>135</v>
      </c>
      <c r="S78" s="73"/>
      <c r="T78" s="59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1"/>
      <c r="U79" s="1"/>
      <c r="V79" s="1"/>
    </row>
  </sheetData>
  <mergeCells count="5">
    <mergeCell ref="B4:V4"/>
    <mergeCell ref="E77:F77"/>
    <mergeCell ref="P77:Q77"/>
    <mergeCell ref="E78:F78"/>
    <mergeCell ref="R78:S7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6403-D929-4CCF-BAA8-811182BB4FA4}">
  <dimension ref="A1:V80"/>
  <sheetViews>
    <sheetView workbookViewId="0">
      <selection sqref="A1:V80"/>
    </sheetView>
  </sheetViews>
  <sheetFormatPr baseColWidth="10" defaultRowHeight="14.25" x14ac:dyDescent="0.2"/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69" t="s">
        <v>150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ht="56.25" x14ac:dyDescent="0.2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8" t="s">
        <v>8</v>
      </c>
      <c r="K5" s="8" t="s">
        <v>9</v>
      </c>
      <c r="L5" s="14" t="s">
        <v>10</v>
      </c>
      <c r="M5" s="10" t="s">
        <v>11</v>
      </c>
      <c r="N5" s="10" t="s">
        <v>12</v>
      </c>
      <c r="O5" s="15" t="s">
        <v>13</v>
      </c>
      <c r="P5" s="56" t="s">
        <v>14</v>
      </c>
      <c r="Q5" s="16" t="s">
        <v>15</v>
      </c>
      <c r="R5" s="17" t="s">
        <v>16</v>
      </c>
      <c r="S5" s="14" t="s">
        <v>17</v>
      </c>
      <c r="T5" s="14" t="s">
        <v>18</v>
      </c>
      <c r="U5" s="18" t="s">
        <v>19</v>
      </c>
      <c r="V5" s="18" t="s">
        <v>20</v>
      </c>
    </row>
    <row r="6" spans="1:22" ht="15.75" x14ac:dyDescent="0.25">
      <c r="A6" s="1"/>
      <c r="B6" s="19" t="s">
        <v>21</v>
      </c>
      <c r="C6" s="20" t="s">
        <v>22</v>
      </c>
      <c r="D6" s="20"/>
      <c r="E6" s="21"/>
      <c r="F6" s="3"/>
      <c r="G6" s="22"/>
      <c r="H6" s="3"/>
      <c r="I6" s="21"/>
      <c r="J6" s="21"/>
      <c r="K6" s="21"/>
      <c r="L6" s="3"/>
      <c r="M6" s="3"/>
      <c r="N6" s="3"/>
      <c r="O6" s="21"/>
      <c r="P6" s="3"/>
      <c r="Q6" s="21"/>
      <c r="R6" s="4"/>
      <c r="S6" s="1"/>
      <c r="T6" s="1"/>
      <c r="U6" s="1"/>
      <c r="V6" s="1"/>
    </row>
    <row r="7" spans="1:22" ht="21" x14ac:dyDescent="0.35">
      <c r="A7" s="1"/>
      <c r="B7" s="1" t="s">
        <v>23</v>
      </c>
      <c r="C7" s="2" t="s">
        <v>24</v>
      </c>
      <c r="D7" s="1" t="s">
        <v>25</v>
      </c>
      <c r="E7" s="3">
        <v>20239.82</v>
      </c>
      <c r="F7" s="61">
        <v>15</v>
      </c>
      <c r="G7" s="37">
        <v>5036</v>
      </c>
      <c r="H7" s="3"/>
      <c r="I7" s="3"/>
      <c r="J7" s="3"/>
      <c r="K7" s="3">
        <f>E7+-I7</f>
        <v>20239.82</v>
      </c>
      <c r="L7" s="3">
        <v>0</v>
      </c>
      <c r="M7" s="3"/>
      <c r="N7" s="3">
        <v>3954.88</v>
      </c>
      <c r="O7" s="3">
        <v>0.16</v>
      </c>
      <c r="P7" s="23">
        <f>ROUND(E7*0.115,2)</f>
        <v>2327.58</v>
      </c>
      <c r="Q7" s="3">
        <f>SUM(N7:P7)+G7</f>
        <v>11318.619999999999</v>
      </c>
      <c r="R7" s="24">
        <f>K7-Q7</f>
        <v>8921.2000000000007</v>
      </c>
      <c r="S7" s="25">
        <v>797.55</v>
      </c>
      <c r="T7" s="26">
        <f>+E7*17.5%+E7*3%</f>
        <v>4149.1630999999998</v>
      </c>
      <c r="U7" s="27">
        <f>ROUND(+E7*2%,2)</f>
        <v>404.8</v>
      </c>
      <c r="V7" s="28">
        <f>SUM(S7:U7)</f>
        <v>5351.5131000000001</v>
      </c>
    </row>
    <row r="8" spans="1:22" ht="21" x14ac:dyDescent="0.35">
      <c r="A8" s="1"/>
      <c r="B8" s="1" t="s">
        <v>26</v>
      </c>
      <c r="C8" s="2" t="s">
        <v>27</v>
      </c>
      <c r="D8" s="1" t="s">
        <v>28</v>
      </c>
      <c r="E8" s="3">
        <v>6497.4</v>
      </c>
      <c r="F8" s="61">
        <v>15</v>
      </c>
      <c r="G8" s="3"/>
      <c r="H8" s="3"/>
      <c r="I8" s="29"/>
      <c r="J8" s="3"/>
      <c r="K8" s="3">
        <f>E8+-I8</f>
        <v>6497.4</v>
      </c>
      <c r="L8" s="3">
        <v>0</v>
      </c>
      <c r="M8" s="3"/>
      <c r="N8" s="3">
        <v>749.59</v>
      </c>
      <c r="O8" s="3">
        <v>0.06</v>
      </c>
      <c r="P8" s="30"/>
      <c r="Q8" s="3">
        <f>SUM(N8:P8)+G8</f>
        <v>749.65</v>
      </c>
      <c r="R8" s="24">
        <f>K8-Q8</f>
        <v>5747.75</v>
      </c>
      <c r="S8" s="25">
        <v>422.3</v>
      </c>
      <c r="T8" s="26"/>
      <c r="U8" s="31"/>
      <c r="V8" s="28">
        <f>SUM(S8:U8)</f>
        <v>422.3</v>
      </c>
    </row>
    <row r="9" spans="1:22" ht="18.75" x14ac:dyDescent="0.3">
      <c r="A9" s="1"/>
      <c r="B9" s="32" t="s">
        <v>29</v>
      </c>
      <c r="C9" s="33"/>
      <c r="D9" s="34"/>
      <c r="E9" s="35">
        <f>SUM(E7:E8)</f>
        <v>26737.22</v>
      </c>
      <c r="F9" s="35"/>
      <c r="G9" s="35">
        <f>+G8+G7</f>
        <v>5036</v>
      </c>
      <c r="H9" s="35"/>
      <c r="I9" s="35">
        <f t="shared" ref="I9:J9" si="0">SUM(I7:I8)</f>
        <v>0</v>
      </c>
      <c r="J9" s="35">
        <f t="shared" si="0"/>
        <v>0</v>
      </c>
      <c r="K9" s="35">
        <f>SUM(K7:K8)</f>
        <v>26737.22</v>
      </c>
      <c r="L9" s="35">
        <f t="shared" ref="L9:V9" si="1">SUM(L7:L8)</f>
        <v>0</v>
      </c>
      <c r="M9" s="35">
        <f t="shared" si="1"/>
        <v>0</v>
      </c>
      <c r="N9" s="35">
        <f t="shared" si="1"/>
        <v>4704.47</v>
      </c>
      <c r="O9" s="35">
        <f t="shared" si="1"/>
        <v>0.22</v>
      </c>
      <c r="P9" s="35">
        <f>SUM(P7:P8)</f>
        <v>2327.58</v>
      </c>
      <c r="Q9" s="35">
        <f t="shared" si="1"/>
        <v>12068.269999999999</v>
      </c>
      <c r="R9" s="35">
        <f>SUM(R7:R8)</f>
        <v>14668.95</v>
      </c>
      <c r="S9" s="35">
        <f t="shared" si="1"/>
        <v>1219.8499999999999</v>
      </c>
      <c r="T9" s="35">
        <f t="shared" si="1"/>
        <v>4149.1630999999998</v>
      </c>
      <c r="U9" s="35">
        <f t="shared" si="1"/>
        <v>404.8</v>
      </c>
      <c r="V9" s="35">
        <f t="shared" si="1"/>
        <v>5773.8131000000003</v>
      </c>
    </row>
    <row r="10" spans="1:22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6"/>
      <c r="S10" s="1"/>
      <c r="T10" s="1"/>
      <c r="U10" s="1"/>
      <c r="V10" s="1"/>
    </row>
    <row r="11" spans="1:22" ht="18.75" x14ac:dyDescent="0.3">
      <c r="A11" s="1"/>
      <c r="B11" s="19" t="s">
        <v>30</v>
      </c>
      <c r="C11" s="33" t="s">
        <v>31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6"/>
      <c r="S11" s="1"/>
      <c r="T11" s="1"/>
      <c r="U11" s="1"/>
      <c r="V11" s="1"/>
    </row>
    <row r="12" spans="1:22" ht="21" x14ac:dyDescent="0.35">
      <c r="A12" s="1"/>
      <c r="B12" s="1" t="s">
        <v>32</v>
      </c>
      <c r="C12" s="2" t="s">
        <v>33</v>
      </c>
      <c r="D12" s="1" t="s">
        <v>34</v>
      </c>
      <c r="E12" s="3">
        <v>13520</v>
      </c>
      <c r="F12" s="61">
        <v>15</v>
      </c>
      <c r="G12" s="37">
        <v>2223</v>
      </c>
      <c r="H12" s="3"/>
      <c r="I12" s="3"/>
      <c r="J12" s="3"/>
      <c r="K12" s="3">
        <f>E12+-I12</f>
        <v>13520</v>
      </c>
      <c r="L12" s="3">
        <v>0</v>
      </c>
      <c r="M12" s="3"/>
      <c r="N12" s="3">
        <v>2283.5500000000002</v>
      </c>
      <c r="O12" s="3">
        <v>-0.06</v>
      </c>
      <c r="P12" s="23">
        <f>ROUND(E12*0.115,2)</f>
        <v>1554.8</v>
      </c>
      <c r="Q12" s="3">
        <f t="shared" ref="Q12:Q22" si="2">SUM(N12:P12)+G12</f>
        <v>6061.29</v>
      </c>
      <c r="R12" s="24">
        <f t="shared" ref="R12:R22" si="3">K12-Q12</f>
        <v>7458.71</v>
      </c>
      <c r="S12" s="25">
        <v>614.07000000000005</v>
      </c>
      <c r="T12" s="26">
        <f>ROUND(+E12*17.5%,2)+ROUND(E12*3%,2)</f>
        <v>2771.6</v>
      </c>
      <c r="U12" s="27">
        <f>ROUND(+E12*2%,2)</f>
        <v>270.39999999999998</v>
      </c>
      <c r="V12" s="28">
        <f t="shared" ref="V12:V22" si="4">SUM(S12:U12)</f>
        <v>3656.07</v>
      </c>
    </row>
    <row r="13" spans="1:22" ht="21" x14ac:dyDescent="0.35">
      <c r="A13" s="1"/>
      <c r="B13" s="1" t="s">
        <v>35</v>
      </c>
      <c r="C13" s="2" t="s">
        <v>36</v>
      </c>
      <c r="D13" s="1" t="s">
        <v>37</v>
      </c>
      <c r="E13" s="3">
        <v>7280.83</v>
      </c>
      <c r="F13" s="61">
        <v>15</v>
      </c>
      <c r="G13" s="3"/>
      <c r="H13" s="3"/>
      <c r="I13" s="38"/>
      <c r="J13" s="39"/>
      <c r="K13" s="3">
        <f t="shared" ref="K13:K22" si="5">E13+-I13</f>
        <v>7280.83</v>
      </c>
      <c r="L13" s="3">
        <v>0</v>
      </c>
      <c r="M13" s="3"/>
      <c r="N13" s="3">
        <v>916.97</v>
      </c>
      <c r="O13" s="3">
        <v>0.08</v>
      </c>
      <c r="P13" s="3"/>
      <c r="Q13" s="3">
        <f t="shared" si="2"/>
        <v>917.05000000000007</v>
      </c>
      <c r="R13" s="24">
        <f t="shared" si="3"/>
        <v>6363.78</v>
      </c>
      <c r="S13" s="25">
        <v>443.7</v>
      </c>
      <c r="T13" s="26"/>
      <c r="U13" s="26"/>
      <c r="V13" s="28">
        <f t="shared" si="4"/>
        <v>443.7</v>
      </c>
    </row>
    <row r="14" spans="1:22" ht="21" x14ac:dyDescent="0.35">
      <c r="A14" s="1"/>
      <c r="B14" s="1" t="s">
        <v>38</v>
      </c>
      <c r="C14" s="2" t="s">
        <v>39</v>
      </c>
      <c r="D14" s="1" t="s">
        <v>40</v>
      </c>
      <c r="E14" s="3">
        <v>7280.83</v>
      </c>
      <c r="F14" s="61">
        <v>15</v>
      </c>
      <c r="G14" s="30"/>
      <c r="H14" s="3"/>
      <c r="I14" s="38">
        <v>5.78</v>
      </c>
      <c r="J14" s="39"/>
      <c r="K14" s="3">
        <f t="shared" si="5"/>
        <v>7275.05</v>
      </c>
      <c r="L14" s="3">
        <v>0</v>
      </c>
      <c r="M14" s="3"/>
      <c r="N14" s="3">
        <v>916.97</v>
      </c>
      <c r="O14" s="3">
        <v>0.08</v>
      </c>
      <c r="P14" s="30"/>
      <c r="Q14" s="3">
        <f t="shared" si="2"/>
        <v>917.05000000000007</v>
      </c>
      <c r="R14" s="24">
        <f t="shared" si="3"/>
        <v>6358</v>
      </c>
      <c r="S14" s="25">
        <v>443.7</v>
      </c>
      <c r="T14" s="26"/>
      <c r="U14" s="31"/>
      <c r="V14" s="28">
        <f t="shared" si="4"/>
        <v>443.7</v>
      </c>
    </row>
    <row r="15" spans="1:22" ht="21" x14ac:dyDescent="0.35">
      <c r="A15" s="1"/>
      <c r="B15" s="1" t="s">
        <v>41</v>
      </c>
      <c r="C15" s="2" t="s">
        <v>42</v>
      </c>
      <c r="D15" s="1" t="s">
        <v>43</v>
      </c>
      <c r="E15" s="3">
        <v>7741.55</v>
      </c>
      <c r="F15" s="61">
        <v>15</v>
      </c>
      <c r="G15" s="3"/>
      <c r="H15" s="3"/>
      <c r="I15" s="38"/>
      <c r="J15" s="3"/>
      <c r="K15" s="3">
        <f t="shared" si="5"/>
        <v>7741.55</v>
      </c>
      <c r="L15" s="3">
        <v>0</v>
      </c>
      <c r="M15" s="3"/>
      <c r="N15" s="3">
        <v>1015.37</v>
      </c>
      <c r="O15" s="3">
        <v>0.13</v>
      </c>
      <c r="P15" s="3"/>
      <c r="Q15" s="3">
        <f t="shared" si="2"/>
        <v>1015.5</v>
      </c>
      <c r="R15" s="24">
        <f t="shared" si="3"/>
        <v>6726.05</v>
      </c>
      <c r="S15" s="25">
        <v>456.28</v>
      </c>
      <c r="T15" s="26"/>
      <c r="U15" s="26"/>
      <c r="V15" s="28">
        <f t="shared" si="4"/>
        <v>456.28</v>
      </c>
    </row>
    <row r="16" spans="1:22" ht="21" x14ac:dyDescent="0.35">
      <c r="A16" s="1"/>
      <c r="B16" s="1" t="s">
        <v>44</v>
      </c>
      <c r="C16" s="2" t="s">
        <v>45</v>
      </c>
      <c r="D16" s="1" t="s">
        <v>46</v>
      </c>
      <c r="E16" s="3">
        <v>5115.1000000000004</v>
      </c>
      <c r="F16" s="61">
        <v>15</v>
      </c>
      <c r="G16" s="37">
        <v>2362</v>
      </c>
      <c r="H16" s="3"/>
      <c r="I16" s="38"/>
      <c r="J16" s="3"/>
      <c r="K16" s="3">
        <f t="shared" si="5"/>
        <v>5115.1000000000004</v>
      </c>
      <c r="L16" s="3">
        <v>0</v>
      </c>
      <c r="M16" s="3"/>
      <c r="N16" s="3">
        <v>482.27</v>
      </c>
      <c r="O16" s="3">
        <v>0.04</v>
      </c>
      <c r="P16" s="40">
        <f>ROUND(E16*0.115,2)</f>
        <v>588.24</v>
      </c>
      <c r="Q16" s="3">
        <f t="shared" si="2"/>
        <v>3432.55</v>
      </c>
      <c r="R16" s="24">
        <f t="shared" si="3"/>
        <v>1682.5500000000002</v>
      </c>
      <c r="S16" s="25">
        <v>384.57</v>
      </c>
      <c r="T16" s="26">
        <f>ROUND(+E16*17.5%,2)+ROUND(E16*3%,2)</f>
        <v>1048.5899999999999</v>
      </c>
      <c r="U16" s="27">
        <f>ROUND(+E16*2%,2)</f>
        <v>102.3</v>
      </c>
      <c r="V16" s="28">
        <f t="shared" si="4"/>
        <v>1535.4599999999998</v>
      </c>
    </row>
    <row r="17" spans="1:22" ht="21" x14ac:dyDescent="0.35">
      <c r="A17" s="1"/>
      <c r="B17" s="1" t="s">
        <v>47</v>
      </c>
      <c r="C17" s="2" t="s">
        <v>48</v>
      </c>
      <c r="D17" s="1" t="s">
        <v>49</v>
      </c>
      <c r="E17" s="3">
        <v>4532.5</v>
      </c>
      <c r="F17" s="61">
        <v>15</v>
      </c>
      <c r="G17" s="37">
        <v>2227.08</v>
      </c>
      <c r="H17" s="3"/>
      <c r="I17" s="29"/>
      <c r="J17" s="3"/>
      <c r="K17" s="3">
        <f t="shared" si="5"/>
        <v>4532.5</v>
      </c>
      <c r="L17" s="3"/>
      <c r="M17" s="3"/>
      <c r="N17" s="3">
        <v>385.85</v>
      </c>
      <c r="O17" s="3">
        <v>-0.16</v>
      </c>
      <c r="P17" s="40">
        <f>ROUND(E17*0.115,2)</f>
        <v>521.24</v>
      </c>
      <c r="Q17" s="3">
        <f t="shared" si="2"/>
        <v>3134.01</v>
      </c>
      <c r="R17" s="24">
        <f t="shared" si="3"/>
        <v>1398.4899999999998</v>
      </c>
      <c r="S17" s="25">
        <v>368.66</v>
      </c>
      <c r="T17" s="26">
        <f>ROUND(+E17*17.5%,2)+ROUND(E17*3%,2)</f>
        <v>929.17000000000007</v>
      </c>
      <c r="U17" s="27">
        <f>ROUND(+E17*2%,2)</f>
        <v>90.65</v>
      </c>
      <c r="V17" s="28">
        <f t="shared" si="4"/>
        <v>1388.4800000000002</v>
      </c>
    </row>
    <row r="18" spans="1:22" ht="21" x14ac:dyDescent="0.35">
      <c r="A18" s="1"/>
      <c r="B18" s="1" t="s">
        <v>50</v>
      </c>
      <c r="C18" s="2" t="s">
        <v>51</v>
      </c>
      <c r="D18" s="1" t="s">
        <v>52</v>
      </c>
      <c r="E18" s="3">
        <v>5115.1000000000004</v>
      </c>
      <c r="F18" s="61">
        <v>15</v>
      </c>
      <c r="G18" s="37">
        <v>1339.97</v>
      </c>
      <c r="H18" s="29"/>
      <c r="I18" s="38"/>
      <c r="J18" s="3"/>
      <c r="K18" s="3">
        <f t="shared" si="5"/>
        <v>5115.1000000000004</v>
      </c>
      <c r="L18" s="3"/>
      <c r="M18" s="3"/>
      <c r="N18" s="3">
        <v>482.27</v>
      </c>
      <c r="O18" s="3">
        <v>0.01</v>
      </c>
      <c r="P18" s="23">
        <f>ROUND(E18*0.115,2)</f>
        <v>588.24</v>
      </c>
      <c r="Q18" s="3">
        <f t="shared" si="2"/>
        <v>2410.4899999999998</v>
      </c>
      <c r="R18" s="24">
        <f t="shared" si="3"/>
        <v>2704.6100000000006</v>
      </c>
      <c r="S18" s="25">
        <v>384.57</v>
      </c>
      <c r="T18" s="26">
        <f>ROUND(+E18*17.5%,2)+ROUND(E18*3%,2)</f>
        <v>1048.5899999999999</v>
      </c>
      <c r="U18" s="27">
        <f>ROUND(+E18*2%,2)</f>
        <v>102.3</v>
      </c>
      <c r="V18" s="28">
        <f t="shared" si="4"/>
        <v>1535.4599999999998</v>
      </c>
    </row>
    <row r="19" spans="1:22" ht="21" x14ac:dyDescent="0.35">
      <c r="A19" s="1"/>
      <c r="B19" t="s">
        <v>143</v>
      </c>
      <c r="C19" s="2" t="s">
        <v>144</v>
      </c>
      <c r="D19" s="1" t="s">
        <v>49</v>
      </c>
      <c r="E19" s="3">
        <v>4532.5</v>
      </c>
      <c r="F19" s="61">
        <v>15</v>
      </c>
      <c r="G19" s="37"/>
      <c r="H19" s="29"/>
      <c r="I19" s="38"/>
      <c r="J19" s="3"/>
      <c r="K19" s="3">
        <f t="shared" si="5"/>
        <v>4532.5</v>
      </c>
      <c r="L19" s="3"/>
      <c r="M19" s="3"/>
      <c r="N19" s="3">
        <v>385.88</v>
      </c>
      <c r="O19" s="3">
        <v>7.0000000000000007E-2</v>
      </c>
      <c r="P19" s="23"/>
      <c r="Q19" s="3">
        <f t="shared" si="2"/>
        <v>385.95</v>
      </c>
      <c r="R19" s="24">
        <f t="shared" si="3"/>
        <v>4146.55</v>
      </c>
      <c r="S19" s="25">
        <v>368.66</v>
      </c>
      <c r="T19" s="26"/>
      <c r="U19" s="27"/>
      <c r="V19" s="28">
        <f t="shared" si="4"/>
        <v>368.66</v>
      </c>
    </row>
    <row r="20" spans="1:22" ht="21" x14ac:dyDescent="0.35">
      <c r="A20" s="1"/>
      <c r="B20" t="s">
        <v>53</v>
      </c>
      <c r="C20" s="2" t="s">
        <v>54</v>
      </c>
      <c r="D20" t="s">
        <v>55</v>
      </c>
      <c r="E20" s="3">
        <v>5115.1000000000004</v>
      </c>
      <c r="F20" s="61">
        <v>15</v>
      </c>
      <c r="G20" s="3"/>
      <c r="H20" s="29"/>
      <c r="I20" s="38"/>
      <c r="J20" s="3"/>
      <c r="K20" s="3">
        <f t="shared" si="5"/>
        <v>5115.1000000000004</v>
      </c>
      <c r="L20" s="3"/>
      <c r="M20" s="3"/>
      <c r="N20" s="3">
        <v>482.27</v>
      </c>
      <c r="O20" s="3">
        <v>0.08</v>
      </c>
      <c r="P20" s="3"/>
      <c r="Q20" s="3">
        <f t="shared" si="2"/>
        <v>482.34999999999997</v>
      </c>
      <c r="R20" s="24">
        <f t="shared" si="3"/>
        <v>4632.75</v>
      </c>
      <c r="S20" s="25">
        <v>384.57</v>
      </c>
      <c r="T20" s="26"/>
      <c r="U20" s="26"/>
      <c r="V20" s="28">
        <f t="shared" si="4"/>
        <v>384.57</v>
      </c>
    </row>
    <row r="21" spans="1:22" ht="21" x14ac:dyDescent="0.35">
      <c r="A21" s="1"/>
      <c r="B21" t="s">
        <v>56</v>
      </c>
      <c r="C21" s="2" t="s">
        <v>57</v>
      </c>
      <c r="D21" t="s">
        <v>49</v>
      </c>
      <c r="E21" s="3">
        <v>4532.5</v>
      </c>
      <c r="F21" s="61">
        <v>15</v>
      </c>
      <c r="G21" s="3"/>
      <c r="H21" s="3"/>
      <c r="I21" s="29"/>
      <c r="J21" s="3"/>
      <c r="K21" s="3">
        <f t="shared" si="5"/>
        <v>4532.5</v>
      </c>
      <c r="L21" s="3"/>
      <c r="M21" s="3"/>
      <c r="N21" s="3">
        <v>385.85</v>
      </c>
      <c r="O21" s="3">
        <v>0.15</v>
      </c>
      <c r="P21" s="3"/>
      <c r="Q21" s="3">
        <f t="shared" si="2"/>
        <v>386</v>
      </c>
      <c r="R21" s="24">
        <f t="shared" si="3"/>
        <v>4146.5</v>
      </c>
      <c r="S21" s="25">
        <v>368.66</v>
      </c>
      <c r="T21" s="26"/>
      <c r="U21" s="31"/>
      <c r="V21" s="28">
        <f t="shared" si="4"/>
        <v>368.66</v>
      </c>
    </row>
    <row r="22" spans="1:22" ht="21" x14ac:dyDescent="0.35">
      <c r="A22" s="1"/>
      <c r="B22" t="s">
        <v>58</v>
      </c>
      <c r="C22" s="2" t="s">
        <v>59</v>
      </c>
      <c r="D22" t="s">
        <v>60</v>
      </c>
      <c r="E22" s="3">
        <v>5115.1000000000004</v>
      </c>
      <c r="F22" s="61">
        <v>15</v>
      </c>
      <c r="G22" s="3"/>
      <c r="H22" s="3"/>
      <c r="I22" s="29"/>
      <c r="J22" s="3"/>
      <c r="K22" s="3">
        <f t="shared" si="5"/>
        <v>5115.1000000000004</v>
      </c>
      <c r="L22" s="3"/>
      <c r="M22" s="3"/>
      <c r="N22" s="3">
        <v>482.3</v>
      </c>
      <c r="O22" s="3">
        <v>0</v>
      </c>
      <c r="P22" s="3"/>
      <c r="Q22" s="3">
        <f t="shared" si="2"/>
        <v>482.3</v>
      </c>
      <c r="R22" s="24">
        <f t="shared" si="3"/>
        <v>4632.8</v>
      </c>
      <c r="S22" s="25">
        <v>384.57</v>
      </c>
      <c r="T22" s="26"/>
      <c r="U22" s="31"/>
      <c r="V22" s="28">
        <f t="shared" si="4"/>
        <v>384.57</v>
      </c>
    </row>
    <row r="23" spans="1:22" ht="18.75" x14ac:dyDescent="0.3">
      <c r="A23" s="1"/>
      <c r="B23" s="19" t="s">
        <v>29</v>
      </c>
      <c r="C23" s="33"/>
      <c r="D23" s="34"/>
      <c r="E23" s="35">
        <f>SUM(E12:E22)</f>
        <v>69881.11</v>
      </c>
      <c r="F23" s="35"/>
      <c r="G23" s="35">
        <f>+G20+G17+G16+G12+G13+G14+G18</f>
        <v>8152.05</v>
      </c>
      <c r="H23" s="35"/>
      <c r="I23" s="35">
        <f>SUM(I12:I20)</f>
        <v>5.78</v>
      </c>
      <c r="J23" s="35">
        <f>SUM(J12:J20)</f>
        <v>0</v>
      </c>
      <c r="K23" s="35">
        <f>SUM(K12:M22)</f>
        <v>69875.33</v>
      </c>
      <c r="L23" s="35">
        <f>SUM(L12:N22)</f>
        <v>8219.5500000000011</v>
      </c>
      <c r="M23" s="35">
        <f>SUM(M12:O22)</f>
        <v>8219.9699999999993</v>
      </c>
      <c r="N23" s="35">
        <f t="shared" ref="N23:V23" si="6">SUM(N12:N22)</f>
        <v>8219.5500000000011</v>
      </c>
      <c r="O23" s="35">
        <f t="shared" si="6"/>
        <v>0.42000000000000004</v>
      </c>
      <c r="P23" s="35">
        <f t="shared" si="6"/>
        <v>3252.5199999999995</v>
      </c>
      <c r="Q23" s="35">
        <f t="shared" si="6"/>
        <v>19624.539999999997</v>
      </c>
      <c r="R23" s="35">
        <f t="shared" si="6"/>
        <v>50250.79</v>
      </c>
      <c r="S23" s="35">
        <f t="shared" si="6"/>
        <v>4602.01</v>
      </c>
      <c r="T23" s="35">
        <f t="shared" si="6"/>
        <v>5797.95</v>
      </c>
      <c r="U23" s="35">
        <f t="shared" si="6"/>
        <v>565.65</v>
      </c>
      <c r="V23" s="35">
        <f t="shared" si="6"/>
        <v>10965.609999999999</v>
      </c>
    </row>
    <row r="24" spans="1:22" ht="18.75" x14ac:dyDescent="0.3">
      <c r="A24" s="1"/>
      <c r="B24" s="19"/>
      <c r="C24" s="2"/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6"/>
      <c r="S24" s="1"/>
      <c r="T24" s="1"/>
      <c r="U24" s="1"/>
      <c r="V24" s="1"/>
    </row>
    <row r="25" spans="1:22" ht="18.75" x14ac:dyDescent="0.3">
      <c r="A25" s="1"/>
      <c r="B25" s="19" t="s">
        <v>61</v>
      </c>
      <c r="C25" s="33" t="s">
        <v>62</v>
      </c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6"/>
      <c r="S25" s="1"/>
      <c r="T25" s="1"/>
      <c r="U25" s="1"/>
      <c r="V25" s="1"/>
    </row>
    <row r="26" spans="1:22" ht="21" x14ac:dyDescent="0.35">
      <c r="A26" s="1"/>
      <c r="B26" s="1" t="s">
        <v>63</v>
      </c>
      <c r="C26" s="2" t="s">
        <v>64</v>
      </c>
      <c r="D26" t="s">
        <v>65</v>
      </c>
      <c r="E26" s="3">
        <v>7280.83</v>
      </c>
      <c r="F26" s="61">
        <v>15</v>
      </c>
      <c r="G26" s="3"/>
      <c r="H26" s="3"/>
      <c r="I26" s="55"/>
      <c r="J26" s="3"/>
      <c r="K26" s="3">
        <f>E26+-I26</f>
        <v>7280.83</v>
      </c>
      <c r="L26" s="3">
        <v>0</v>
      </c>
      <c r="M26" s="3"/>
      <c r="N26" s="3">
        <v>916.97</v>
      </c>
      <c r="O26" s="3">
        <v>-0.04</v>
      </c>
      <c r="P26" s="23">
        <f>ROUND(E26*0.115,2)</f>
        <v>837.3</v>
      </c>
      <c r="Q26" s="3">
        <f>SUM(N26:P26)+G26</f>
        <v>1754.23</v>
      </c>
      <c r="R26" s="24">
        <f>K26-Q26</f>
        <v>5526.6</v>
      </c>
      <c r="S26" s="26">
        <v>443.7</v>
      </c>
      <c r="T26" s="26">
        <f>ROUND(+E26*17.5%,2)+ROUND(E26*3%,2)</f>
        <v>1492.5700000000002</v>
      </c>
      <c r="U26" s="27">
        <f>ROUND(+E26*2%,2)</f>
        <v>145.62</v>
      </c>
      <c r="V26" s="28">
        <f>SUM(S26:U26)</f>
        <v>2081.8900000000003</v>
      </c>
    </row>
    <row r="27" spans="1:22" ht="21" x14ac:dyDescent="0.35">
      <c r="A27" s="1"/>
      <c r="B27" s="1" t="s">
        <v>66</v>
      </c>
      <c r="C27" s="2" t="s">
        <v>148</v>
      </c>
      <c r="D27" t="s">
        <v>140</v>
      </c>
      <c r="E27" s="3">
        <v>7280.83</v>
      </c>
      <c r="F27" s="61">
        <v>15</v>
      </c>
      <c r="G27" s="3"/>
      <c r="H27" s="3"/>
      <c r="I27" s="38"/>
      <c r="J27" s="3"/>
      <c r="K27" s="3">
        <f t="shared" ref="K27:K29" si="7">E27+-I27</f>
        <v>7280.83</v>
      </c>
      <c r="L27" s="3">
        <v>0</v>
      </c>
      <c r="M27" s="3"/>
      <c r="N27" s="3">
        <v>916.97</v>
      </c>
      <c r="O27" s="3">
        <v>-0.02</v>
      </c>
      <c r="P27" s="40"/>
      <c r="Q27" s="3">
        <f>SUM(N27:P27)+G27</f>
        <v>916.95</v>
      </c>
      <c r="R27" s="24">
        <f>K27-Q27</f>
        <v>6363.88</v>
      </c>
      <c r="S27" s="26">
        <v>443.7</v>
      </c>
      <c r="T27" s="26"/>
      <c r="U27" s="27"/>
      <c r="V27" s="28">
        <f>SUM(S27:U27)</f>
        <v>443.7</v>
      </c>
    </row>
    <row r="28" spans="1:22" ht="21" x14ac:dyDescent="0.35">
      <c r="A28" s="1"/>
      <c r="B28" s="1" t="s">
        <v>67</v>
      </c>
      <c r="C28" s="2" t="s">
        <v>68</v>
      </c>
      <c r="D28" s="1" t="s">
        <v>69</v>
      </c>
      <c r="E28" s="3">
        <v>7280.83</v>
      </c>
      <c r="F28" s="61">
        <v>15</v>
      </c>
      <c r="G28" s="3"/>
      <c r="H28" s="3"/>
      <c r="I28" s="41"/>
      <c r="J28" s="3"/>
      <c r="K28" s="3">
        <f t="shared" si="7"/>
        <v>7280.83</v>
      </c>
      <c r="L28" s="3">
        <v>0</v>
      </c>
      <c r="M28" s="3"/>
      <c r="N28" s="3">
        <v>916.97</v>
      </c>
      <c r="O28" s="3">
        <v>-0.02</v>
      </c>
      <c r="P28" s="23">
        <f>ROUND(E28*0.115,2)</f>
        <v>837.3</v>
      </c>
      <c r="Q28" s="3">
        <f>SUM(N28:P28)+G28</f>
        <v>1754.25</v>
      </c>
      <c r="R28" s="24">
        <f>K28-Q28</f>
        <v>5526.58</v>
      </c>
      <c r="S28" s="26">
        <v>443.7</v>
      </c>
      <c r="T28" s="26">
        <f>ROUND(+E28*17.5%,2)+ROUND(E28*3%,2)</f>
        <v>1492.5700000000002</v>
      </c>
      <c r="U28" s="27">
        <f>ROUND(+E28*2%,2)</f>
        <v>145.62</v>
      </c>
      <c r="V28" s="28">
        <f>SUM(S28:U28)</f>
        <v>2081.8900000000003</v>
      </c>
    </row>
    <row r="29" spans="1:22" ht="21" x14ac:dyDescent="0.35">
      <c r="A29" s="1"/>
      <c r="B29" t="s">
        <v>70</v>
      </c>
      <c r="C29" s="2" t="s">
        <v>136</v>
      </c>
      <c r="D29" t="s">
        <v>140</v>
      </c>
      <c r="E29" s="3">
        <v>7280.83</v>
      </c>
      <c r="F29" s="61">
        <v>15</v>
      </c>
      <c r="G29" s="3"/>
      <c r="H29" s="29"/>
      <c r="I29" s="29"/>
      <c r="J29" s="3"/>
      <c r="K29" s="3">
        <f t="shared" si="7"/>
        <v>7280.83</v>
      </c>
      <c r="L29" s="3"/>
      <c r="M29" s="3"/>
      <c r="N29" s="3">
        <v>916.97</v>
      </c>
      <c r="O29" s="3">
        <v>-0.03</v>
      </c>
      <c r="P29" s="30"/>
      <c r="Q29" s="3">
        <f>SUM(N29:P29)+G29</f>
        <v>916.94</v>
      </c>
      <c r="R29" s="24">
        <f>K29-Q29</f>
        <v>6363.8899999999994</v>
      </c>
      <c r="S29" s="26">
        <v>443.7</v>
      </c>
      <c r="T29" s="26"/>
      <c r="U29" s="31"/>
      <c r="V29" s="28">
        <f>SUM(S29:U29)</f>
        <v>443.7</v>
      </c>
    </row>
    <row r="30" spans="1:22" ht="18.75" x14ac:dyDescent="0.3">
      <c r="A30" s="1"/>
      <c r="B30" s="19" t="s">
        <v>29</v>
      </c>
      <c r="C30" s="33"/>
      <c r="D30" s="34"/>
      <c r="E30" s="35">
        <f>SUM(E26:E29)</f>
        <v>29123.32</v>
      </c>
      <c r="F30" s="35"/>
      <c r="G30" s="35">
        <f>+G29+G28+G26+G27</f>
        <v>0</v>
      </c>
      <c r="H30" s="35"/>
      <c r="I30" s="35">
        <f>SUM(I26:I29)</f>
        <v>0</v>
      </c>
      <c r="J30" s="35">
        <f>SUM(J26:J28)</f>
        <v>0</v>
      </c>
      <c r="K30" s="35">
        <f>SUM(K26:K29)</f>
        <v>29123.32</v>
      </c>
      <c r="L30" s="35">
        <f>SUM(L26:L28)</f>
        <v>0</v>
      </c>
      <c r="M30" s="35">
        <f>SUM(M26:M28)</f>
        <v>0</v>
      </c>
      <c r="N30" s="35">
        <f>SUM(N26:N29)</f>
        <v>3667.88</v>
      </c>
      <c r="O30" s="35">
        <f>SUM(O26:O29)</f>
        <v>-0.11</v>
      </c>
      <c r="P30" s="35">
        <f>SUM(P26:P28)</f>
        <v>1674.6</v>
      </c>
      <c r="Q30" s="35">
        <f t="shared" ref="Q30:V30" si="8">SUM(Q26:Q29)</f>
        <v>5342.3700000000008</v>
      </c>
      <c r="R30" s="35">
        <f t="shared" si="8"/>
        <v>23780.949999999997</v>
      </c>
      <c r="S30" s="35">
        <f t="shared" si="8"/>
        <v>1774.8</v>
      </c>
      <c r="T30" s="35">
        <f t="shared" si="8"/>
        <v>2985.1400000000003</v>
      </c>
      <c r="U30" s="35">
        <f t="shared" si="8"/>
        <v>291.24</v>
      </c>
      <c r="V30" s="35">
        <f t="shared" si="8"/>
        <v>5051.18</v>
      </c>
    </row>
    <row r="31" spans="1:22" ht="18.75" x14ac:dyDescent="0.3">
      <c r="A31" s="1"/>
      <c r="B31" s="1"/>
      <c r="C31" s="2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6"/>
      <c r="S31" s="1"/>
      <c r="T31" s="1"/>
      <c r="U31" s="1"/>
      <c r="V31" s="1"/>
    </row>
    <row r="32" spans="1:22" ht="18.75" x14ac:dyDescent="0.3">
      <c r="A32" s="1"/>
      <c r="B32" s="19" t="s">
        <v>71</v>
      </c>
      <c r="C32" s="33" t="s">
        <v>72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6"/>
      <c r="S32" s="1"/>
      <c r="T32" s="1"/>
      <c r="U32" s="1"/>
      <c r="V32" s="1"/>
    </row>
    <row r="33" spans="1:22" ht="21" x14ac:dyDescent="0.35">
      <c r="A33" s="1"/>
      <c r="B33" s="1" t="s">
        <v>73</v>
      </c>
      <c r="C33" s="2"/>
      <c r="D33" t="s">
        <v>74</v>
      </c>
      <c r="E33" s="3"/>
      <c r="F33" s="61"/>
      <c r="G33" s="3"/>
      <c r="H33" s="3"/>
      <c r="I33" s="29"/>
      <c r="J33" s="3"/>
      <c r="K33" s="3"/>
      <c r="L33" s="3"/>
      <c r="M33" s="3"/>
      <c r="N33" s="3"/>
      <c r="O33" s="3"/>
      <c r="P33" s="40"/>
      <c r="Q33" s="3"/>
      <c r="R33" s="42"/>
      <c r="S33" s="26"/>
      <c r="T33" s="26"/>
      <c r="U33" s="27"/>
      <c r="V33" s="28"/>
    </row>
    <row r="34" spans="1:22" ht="21" x14ac:dyDescent="0.35">
      <c r="A34" s="1"/>
      <c r="B34" t="s">
        <v>73</v>
      </c>
      <c r="C34" s="2" t="s">
        <v>75</v>
      </c>
      <c r="D34" t="s">
        <v>76</v>
      </c>
      <c r="E34" s="3">
        <v>7280.83</v>
      </c>
      <c r="F34" s="61">
        <v>15</v>
      </c>
      <c r="G34" s="3"/>
      <c r="H34" s="3"/>
      <c r="I34" s="29"/>
      <c r="J34" s="3"/>
      <c r="K34" s="3">
        <f>E34+-I34</f>
        <v>7280.83</v>
      </c>
      <c r="L34" s="3"/>
      <c r="M34" s="3"/>
      <c r="N34" s="3">
        <v>916.97</v>
      </c>
      <c r="O34" s="3">
        <v>-0.02</v>
      </c>
      <c r="P34" s="40">
        <f>ROUND(E34*0.115,2)</f>
        <v>837.3</v>
      </c>
      <c r="Q34" s="3">
        <f t="shared" ref="Q34:Q51" si="9">SUM(N34:P34)+G34</f>
        <v>1754.25</v>
      </c>
      <c r="R34" s="24">
        <f t="shared" ref="R34:R51" si="10">K34-Q34</f>
        <v>5526.58</v>
      </c>
      <c r="S34" s="26">
        <v>443.7</v>
      </c>
      <c r="T34" s="26">
        <f>ROUND(+E34*17.5%,2)+ROUND(E34*3%,2)</f>
        <v>1492.5700000000002</v>
      </c>
      <c r="U34" s="27">
        <f>ROUND(+E34*2%,2)</f>
        <v>145.62</v>
      </c>
      <c r="V34" s="28">
        <f t="shared" ref="V34:V51" si="11">SUM(S34:U34)</f>
        <v>2081.8900000000003</v>
      </c>
    </row>
    <row r="35" spans="1:22" ht="21" x14ac:dyDescent="0.35">
      <c r="A35" s="1"/>
      <c r="B35" s="1" t="s">
        <v>77</v>
      </c>
      <c r="C35" s="2" t="s">
        <v>145</v>
      </c>
      <c r="D35" t="s">
        <v>76</v>
      </c>
      <c r="E35" s="3"/>
      <c r="F35" s="61"/>
      <c r="G35" s="37"/>
      <c r="H35" s="3"/>
      <c r="I35" s="29"/>
      <c r="J35" s="3"/>
      <c r="K35" s="3">
        <f t="shared" ref="K35:K51" si="12">E35+-I35</f>
        <v>0</v>
      </c>
      <c r="L35" s="3">
        <v>0</v>
      </c>
      <c r="M35" s="3"/>
      <c r="N35" s="3"/>
      <c r="O35" s="3"/>
      <c r="P35" s="40"/>
      <c r="Q35" s="3">
        <f t="shared" si="9"/>
        <v>0</v>
      </c>
      <c r="R35" s="24">
        <f t="shared" si="10"/>
        <v>0</v>
      </c>
      <c r="S35" s="26">
        <v>443.7</v>
      </c>
      <c r="T35" s="26"/>
      <c r="U35" s="27"/>
      <c r="V35" s="28">
        <f t="shared" si="11"/>
        <v>443.7</v>
      </c>
    </row>
    <row r="36" spans="1:22" ht="21" x14ac:dyDescent="0.35">
      <c r="A36" s="1"/>
      <c r="B36" t="s">
        <v>146</v>
      </c>
      <c r="C36" s="2" t="s">
        <v>147</v>
      </c>
      <c r="D36" t="s">
        <v>76</v>
      </c>
      <c r="E36" s="3">
        <v>7280.83</v>
      </c>
      <c r="F36" s="61">
        <v>15</v>
      </c>
      <c r="G36" s="37"/>
      <c r="H36" s="3"/>
      <c r="I36" s="29"/>
      <c r="J36" s="3"/>
      <c r="K36" s="3">
        <f t="shared" si="12"/>
        <v>7280.83</v>
      </c>
      <c r="L36" s="3"/>
      <c r="M36" s="3"/>
      <c r="N36" s="3">
        <v>916.97</v>
      </c>
      <c r="O36" s="3">
        <v>0.01</v>
      </c>
      <c r="P36" s="40"/>
      <c r="Q36" s="3">
        <f t="shared" si="9"/>
        <v>916.98</v>
      </c>
      <c r="R36" s="24">
        <f t="shared" si="10"/>
        <v>6363.85</v>
      </c>
      <c r="S36" s="26">
        <v>443.7</v>
      </c>
      <c r="T36" s="26"/>
      <c r="U36" s="27"/>
      <c r="V36" s="28">
        <f t="shared" si="11"/>
        <v>443.7</v>
      </c>
    </row>
    <row r="37" spans="1:22" ht="21" x14ac:dyDescent="0.35">
      <c r="A37" s="1"/>
      <c r="B37" s="1" t="s">
        <v>78</v>
      </c>
      <c r="C37" s="2" t="s">
        <v>141</v>
      </c>
      <c r="D37" s="1" t="s">
        <v>79</v>
      </c>
      <c r="E37" s="3">
        <v>7741.55</v>
      </c>
      <c r="F37" s="61">
        <v>15</v>
      </c>
      <c r="G37" s="3"/>
      <c r="H37" s="3"/>
      <c r="I37" s="29"/>
      <c r="J37" s="3"/>
      <c r="K37" s="3">
        <f t="shared" si="12"/>
        <v>7741.55</v>
      </c>
      <c r="L37" s="3">
        <v>0</v>
      </c>
      <c r="M37" s="3"/>
      <c r="N37" s="3">
        <v>1015.37</v>
      </c>
      <c r="O37" s="3">
        <v>-7.0000000000000007E-2</v>
      </c>
      <c r="P37" s="3"/>
      <c r="Q37" s="3">
        <f t="shared" si="9"/>
        <v>1015.3</v>
      </c>
      <c r="R37" s="24">
        <f t="shared" si="10"/>
        <v>6726.25</v>
      </c>
      <c r="S37" s="26">
        <v>456.28</v>
      </c>
      <c r="T37" s="26"/>
      <c r="U37" s="26"/>
      <c r="V37" s="28">
        <f t="shared" si="11"/>
        <v>456.28</v>
      </c>
    </row>
    <row r="38" spans="1:22" ht="21" x14ac:dyDescent="0.35">
      <c r="A38" s="1"/>
      <c r="B38" s="1" t="s">
        <v>80</v>
      </c>
      <c r="C38" s="2" t="s">
        <v>81</v>
      </c>
      <c r="D38" s="1" t="s">
        <v>82</v>
      </c>
      <c r="E38" s="3">
        <v>7280.83</v>
      </c>
      <c r="F38" s="61">
        <v>15</v>
      </c>
      <c r="G38" s="37">
        <v>1167</v>
      </c>
      <c r="H38" s="3"/>
      <c r="I38" s="29">
        <v>1.1599999999999999</v>
      </c>
      <c r="J38" s="3"/>
      <c r="K38" s="3">
        <f t="shared" si="12"/>
        <v>7279.67</v>
      </c>
      <c r="L38" s="3">
        <v>0</v>
      </c>
      <c r="M38" s="3"/>
      <c r="N38" s="3">
        <v>916.97</v>
      </c>
      <c r="O38" s="3">
        <v>-0.04</v>
      </c>
      <c r="P38" s="40">
        <f>ROUND(E38*0.115,2)</f>
        <v>837.3</v>
      </c>
      <c r="Q38" s="3">
        <f t="shared" si="9"/>
        <v>2921.23</v>
      </c>
      <c r="R38" s="24">
        <f t="shared" si="10"/>
        <v>4358.4400000000005</v>
      </c>
      <c r="S38" s="26">
        <v>443.7</v>
      </c>
      <c r="T38" s="26">
        <f>ROUND(+E38*17.5%,2)+ROUND(E38*3%,2)</f>
        <v>1492.5700000000002</v>
      </c>
      <c r="U38" s="27">
        <f>ROUND(+E38*2%,2)</f>
        <v>145.62</v>
      </c>
      <c r="V38" s="28">
        <f t="shared" si="11"/>
        <v>2081.8900000000003</v>
      </c>
    </row>
    <row r="39" spans="1:22" ht="21" x14ac:dyDescent="0.35">
      <c r="A39" s="1"/>
      <c r="B39" s="1" t="s">
        <v>83</v>
      </c>
      <c r="C39" s="2" t="s">
        <v>84</v>
      </c>
      <c r="D39" s="1" t="s">
        <v>85</v>
      </c>
      <c r="E39" s="3">
        <v>7280.83</v>
      </c>
      <c r="F39" s="61">
        <v>15</v>
      </c>
      <c r="G39" s="37">
        <v>1945</v>
      </c>
      <c r="H39" s="3"/>
      <c r="I39" s="38">
        <v>3.47</v>
      </c>
      <c r="J39" s="3"/>
      <c r="K39" s="3">
        <f t="shared" si="12"/>
        <v>7277.36</v>
      </c>
      <c r="L39" s="3">
        <v>0</v>
      </c>
      <c r="M39" s="3"/>
      <c r="N39" s="3">
        <v>916.97</v>
      </c>
      <c r="O39" s="3">
        <v>-0.02</v>
      </c>
      <c r="P39" s="40">
        <f>ROUND(E39*0.115,2)</f>
        <v>837.3</v>
      </c>
      <c r="Q39" s="3">
        <f t="shared" si="9"/>
        <v>3699.25</v>
      </c>
      <c r="R39" s="24">
        <f t="shared" si="10"/>
        <v>3578.1099999999997</v>
      </c>
      <c r="S39" s="26">
        <v>443.7</v>
      </c>
      <c r="T39" s="26">
        <f>ROUND(+E39*17.5%,2)+ROUND(E39*3%,2)</f>
        <v>1492.5700000000002</v>
      </c>
      <c r="U39" s="27">
        <f>ROUND(+E39*2%,2)</f>
        <v>145.62</v>
      </c>
      <c r="V39" s="28">
        <f t="shared" si="11"/>
        <v>2081.8900000000003</v>
      </c>
    </row>
    <row r="40" spans="1:22" ht="21" x14ac:dyDescent="0.35">
      <c r="A40" s="1"/>
      <c r="B40" s="1" t="s">
        <v>86</v>
      </c>
      <c r="C40" s="2" t="s">
        <v>87</v>
      </c>
      <c r="D40" s="1" t="s">
        <v>85</v>
      </c>
      <c r="E40" s="3">
        <v>7280.83</v>
      </c>
      <c r="F40" s="61">
        <v>15</v>
      </c>
      <c r="G40" s="37">
        <v>2427</v>
      </c>
      <c r="H40" s="3"/>
      <c r="I40" s="29"/>
      <c r="J40" s="3"/>
      <c r="K40" s="3">
        <f t="shared" si="12"/>
        <v>7280.83</v>
      </c>
      <c r="L40" s="3">
        <v>0</v>
      </c>
      <c r="M40" s="3"/>
      <c r="N40" s="3">
        <v>916.97</v>
      </c>
      <c r="O40" s="3">
        <v>-0.04</v>
      </c>
      <c r="P40" s="40">
        <f>ROUND(E40*0.115,2)</f>
        <v>837.3</v>
      </c>
      <c r="Q40" s="3">
        <f t="shared" si="9"/>
        <v>4181.2299999999996</v>
      </c>
      <c r="R40" s="24">
        <f t="shared" si="10"/>
        <v>3099.6000000000004</v>
      </c>
      <c r="S40" s="26">
        <v>443.7</v>
      </c>
      <c r="T40" s="26">
        <f>ROUND(+E40*17.5%,2)+ROUND(E40*3%,2)</f>
        <v>1492.5700000000002</v>
      </c>
      <c r="U40" s="27">
        <f>ROUND(+E40*2%,2)</f>
        <v>145.62</v>
      </c>
      <c r="V40" s="28">
        <f t="shared" si="11"/>
        <v>2081.8900000000003</v>
      </c>
    </row>
    <row r="41" spans="1:22" ht="21" x14ac:dyDescent="0.35">
      <c r="A41" s="1"/>
      <c r="B41" s="1" t="s">
        <v>88</v>
      </c>
      <c r="C41" s="2" t="s">
        <v>89</v>
      </c>
      <c r="D41" s="1" t="s">
        <v>85</v>
      </c>
      <c r="E41" s="3">
        <v>7280.83</v>
      </c>
      <c r="F41" s="61">
        <v>15</v>
      </c>
      <c r="G41" s="3"/>
      <c r="H41" s="3"/>
      <c r="I41" s="38"/>
      <c r="J41" s="3"/>
      <c r="K41" s="3">
        <f t="shared" si="12"/>
        <v>7280.83</v>
      </c>
      <c r="L41" s="3">
        <v>0</v>
      </c>
      <c r="M41" s="3"/>
      <c r="N41" s="3">
        <v>916.97</v>
      </c>
      <c r="O41" s="3">
        <v>-0.02</v>
      </c>
      <c r="P41" s="3"/>
      <c r="Q41" s="3">
        <f t="shared" si="9"/>
        <v>916.95</v>
      </c>
      <c r="R41" s="24">
        <f t="shared" si="10"/>
        <v>6363.88</v>
      </c>
      <c r="S41" s="26">
        <v>443.7</v>
      </c>
      <c r="T41" s="26"/>
      <c r="U41" s="26"/>
      <c r="V41" s="28">
        <f t="shared" si="11"/>
        <v>443.7</v>
      </c>
    </row>
    <row r="42" spans="1:22" ht="21" x14ac:dyDescent="0.35">
      <c r="A42" s="1"/>
      <c r="B42" t="s">
        <v>90</v>
      </c>
      <c r="C42" s="2" t="s">
        <v>91</v>
      </c>
      <c r="D42" t="s">
        <v>92</v>
      </c>
      <c r="E42" s="3">
        <v>7280.83</v>
      </c>
      <c r="F42" s="61">
        <v>15</v>
      </c>
      <c r="G42" s="3"/>
      <c r="H42" s="3"/>
      <c r="I42" s="38"/>
      <c r="J42" s="3"/>
      <c r="K42" s="3">
        <f t="shared" si="12"/>
        <v>7280.83</v>
      </c>
      <c r="L42" s="3">
        <v>0</v>
      </c>
      <c r="M42" s="3"/>
      <c r="N42" s="3">
        <v>916.97</v>
      </c>
      <c r="O42" s="3">
        <v>0.01</v>
      </c>
      <c r="P42" s="40">
        <f>ROUND(E42*0.115,2)</f>
        <v>837.3</v>
      </c>
      <c r="Q42" s="3">
        <f t="shared" si="9"/>
        <v>1754.28</v>
      </c>
      <c r="R42" s="24">
        <f t="shared" si="10"/>
        <v>5526.55</v>
      </c>
      <c r="S42" s="26">
        <v>443.7</v>
      </c>
      <c r="T42" s="26">
        <f>ROUND(+E42*17.5%,2)+ROUND(E42*3%,2)</f>
        <v>1492.5700000000002</v>
      </c>
      <c r="U42" s="27">
        <f>ROUND(+E42*2%,2)</f>
        <v>145.62</v>
      </c>
      <c r="V42" s="28">
        <f t="shared" si="11"/>
        <v>2081.8900000000003</v>
      </c>
    </row>
    <row r="43" spans="1:22" ht="21" x14ac:dyDescent="0.35">
      <c r="A43" s="1"/>
      <c r="B43" s="1" t="s">
        <v>93</v>
      </c>
      <c r="C43" s="2" t="s">
        <v>94</v>
      </c>
      <c r="D43" s="1" t="s">
        <v>92</v>
      </c>
      <c r="E43" s="3">
        <v>7280.83</v>
      </c>
      <c r="F43" s="61">
        <v>15</v>
      </c>
      <c r="G43" s="37">
        <v>2062</v>
      </c>
      <c r="H43" s="3"/>
      <c r="I43" s="38"/>
      <c r="J43" s="3"/>
      <c r="K43" s="3">
        <f t="shared" si="12"/>
        <v>7280.83</v>
      </c>
      <c r="L43" s="3">
        <v>0</v>
      </c>
      <c r="M43" s="3"/>
      <c r="N43" s="3">
        <v>916.97</v>
      </c>
      <c r="O43" s="3">
        <v>-0.04</v>
      </c>
      <c r="P43" s="40">
        <f>ROUND(E43*0.115,2)</f>
        <v>837.3</v>
      </c>
      <c r="Q43" s="3">
        <f t="shared" si="9"/>
        <v>3816.23</v>
      </c>
      <c r="R43" s="24">
        <f t="shared" si="10"/>
        <v>3464.6</v>
      </c>
      <c r="S43" s="26">
        <v>443.7</v>
      </c>
      <c r="T43" s="26">
        <f>ROUND(+E43*17.5%,2)+ROUND(E43*3%,2)</f>
        <v>1492.5700000000002</v>
      </c>
      <c r="U43" s="27">
        <f>ROUND(+E43*2%,2)</f>
        <v>145.62</v>
      </c>
      <c r="V43" s="28">
        <f t="shared" si="11"/>
        <v>2081.8900000000003</v>
      </c>
    </row>
    <row r="44" spans="1:22" ht="21" x14ac:dyDescent="0.35">
      <c r="A44" s="1"/>
      <c r="B44" s="1" t="s">
        <v>95</v>
      </c>
      <c r="C44" s="2" t="s">
        <v>96</v>
      </c>
      <c r="D44" s="1" t="s">
        <v>97</v>
      </c>
      <c r="E44" s="3">
        <v>7280.83</v>
      </c>
      <c r="F44" s="61">
        <v>15</v>
      </c>
      <c r="G44" s="3"/>
      <c r="H44" s="3"/>
      <c r="I44" s="29"/>
      <c r="J44" s="3"/>
      <c r="K44" s="3">
        <f t="shared" si="12"/>
        <v>7280.83</v>
      </c>
      <c r="L44" s="3">
        <v>0</v>
      </c>
      <c r="M44" s="3"/>
      <c r="N44" s="3">
        <v>916.97</v>
      </c>
      <c r="O44" s="3">
        <v>0.08</v>
      </c>
      <c r="P44" s="57"/>
      <c r="Q44" s="3">
        <f t="shared" si="9"/>
        <v>917.05000000000007</v>
      </c>
      <c r="R44" s="24">
        <f t="shared" si="10"/>
        <v>6363.78</v>
      </c>
      <c r="S44" s="26">
        <v>443.7</v>
      </c>
      <c r="T44" s="26"/>
      <c r="U44" s="26"/>
      <c r="V44" s="28">
        <f t="shared" si="11"/>
        <v>443.7</v>
      </c>
    </row>
    <row r="45" spans="1:22" ht="21" x14ac:dyDescent="0.35">
      <c r="A45" s="1"/>
      <c r="B45" s="1" t="s">
        <v>98</v>
      </c>
      <c r="C45" s="2" t="s">
        <v>99</v>
      </c>
      <c r="D45" s="1" t="s">
        <v>97</v>
      </c>
      <c r="E45" s="3">
        <v>7280.83</v>
      </c>
      <c r="F45" s="61">
        <v>15</v>
      </c>
      <c r="G45" s="3"/>
      <c r="H45" s="3"/>
      <c r="I45" s="29"/>
      <c r="J45" s="3"/>
      <c r="K45" s="3">
        <f t="shared" si="12"/>
        <v>7280.83</v>
      </c>
      <c r="L45" s="3">
        <v>0</v>
      </c>
      <c r="M45" s="3"/>
      <c r="N45" s="3">
        <v>916.97</v>
      </c>
      <c r="O45" s="3">
        <v>-0.12</v>
      </c>
      <c r="P45" s="57"/>
      <c r="Q45" s="3">
        <f t="shared" si="9"/>
        <v>916.85</v>
      </c>
      <c r="R45" s="24">
        <f t="shared" si="10"/>
        <v>6363.98</v>
      </c>
      <c r="S45" s="26">
        <v>443.7</v>
      </c>
      <c r="T45" s="26"/>
      <c r="U45" s="26"/>
      <c r="V45" s="28">
        <f t="shared" si="11"/>
        <v>443.7</v>
      </c>
    </row>
    <row r="46" spans="1:22" ht="21" x14ac:dyDescent="0.35">
      <c r="A46" s="1"/>
      <c r="B46" t="s">
        <v>100</v>
      </c>
      <c r="C46" s="2" t="s">
        <v>101</v>
      </c>
      <c r="D46" t="s">
        <v>102</v>
      </c>
      <c r="E46" s="3">
        <v>7280.83</v>
      </c>
      <c r="F46" s="61">
        <v>15</v>
      </c>
      <c r="G46" s="3"/>
      <c r="H46" s="3"/>
      <c r="I46" s="29">
        <v>8.09</v>
      </c>
      <c r="J46" s="3"/>
      <c r="K46" s="3">
        <f t="shared" si="12"/>
        <v>7272.74</v>
      </c>
      <c r="L46" s="3">
        <v>0</v>
      </c>
      <c r="M46" s="3"/>
      <c r="N46" s="3">
        <v>916.97</v>
      </c>
      <c r="O46" s="3">
        <v>-0.15</v>
      </c>
      <c r="P46" s="57"/>
      <c r="Q46" s="3">
        <f t="shared" si="9"/>
        <v>916.82</v>
      </c>
      <c r="R46" s="24">
        <f t="shared" si="10"/>
        <v>6355.92</v>
      </c>
      <c r="S46" s="26">
        <v>443.7</v>
      </c>
      <c r="T46" s="26"/>
      <c r="U46" s="26"/>
      <c r="V46" s="28">
        <f t="shared" si="11"/>
        <v>443.7</v>
      </c>
    </row>
    <row r="47" spans="1:22" ht="21" x14ac:dyDescent="0.35">
      <c r="A47" s="1"/>
      <c r="B47" t="s">
        <v>103</v>
      </c>
      <c r="C47" s="2" t="s">
        <v>104</v>
      </c>
      <c r="D47" t="s">
        <v>102</v>
      </c>
      <c r="E47" s="3">
        <v>7280.83</v>
      </c>
      <c r="F47" s="61">
        <v>15</v>
      </c>
      <c r="G47" s="3">
        <v>483</v>
      </c>
      <c r="H47" s="3"/>
      <c r="I47" s="29"/>
      <c r="J47" s="3"/>
      <c r="K47" s="3">
        <f t="shared" si="12"/>
        <v>7280.83</v>
      </c>
      <c r="L47" s="3">
        <v>0</v>
      </c>
      <c r="M47" s="3"/>
      <c r="N47" s="3">
        <v>916.97</v>
      </c>
      <c r="O47" s="3">
        <v>-0.1</v>
      </c>
      <c r="P47" s="40">
        <f>ROUND(E47*0.115,2)</f>
        <v>837.3</v>
      </c>
      <c r="Q47" s="3">
        <f t="shared" si="9"/>
        <v>2237.17</v>
      </c>
      <c r="R47" s="24">
        <f t="shared" si="10"/>
        <v>5043.66</v>
      </c>
      <c r="S47" s="26">
        <v>443.7</v>
      </c>
      <c r="T47" s="26">
        <f>ROUND(+E47*17.5%,2)+ROUND(E47*3%,2)</f>
        <v>1492.5700000000002</v>
      </c>
      <c r="U47" s="27">
        <f>ROUND(+E47*2%,2)</f>
        <v>145.62</v>
      </c>
      <c r="V47" s="28">
        <f t="shared" si="11"/>
        <v>2081.8900000000003</v>
      </c>
    </row>
    <row r="48" spans="1:22" ht="21" x14ac:dyDescent="0.35">
      <c r="A48" s="1"/>
      <c r="B48" t="s">
        <v>105</v>
      </c>
      <c r="C48" s="2" t="s">
        <v>106</v>
      </c>
      <c r="D48" t="s">
        <v>102</v>
      </c>
      <c r="E48" s="3">
        <v>7280.83</v>
      </c>
      <c r="F48" s="61">
        <v>15</v>
      </c>
      <c r="G48" s="3"/>
      <c r="H48" s="3"/>
      <c r="I48" s="29"/>
      <c r="J48" s="3"/>
      <c r="K48" s="3">
        <f t="shared" si="12"/>
        <v>7280.83</v>
      </c>
      <c r="L48" s="3">
        <v>0</v>
      </c>
      <c r="M48" s="3"/>
      <c r="N48" s="3">
        <v>916.97</v>
      </c>
      <c r="O48" s="3">
        <v>0.18</v>
      </c>
      <c r="P48" s="40">
        <f>ROUND(E48*0.115,2)</f>
        <v>837.3</v>
      </c>
      <c r="Q48" s="3">
        <f t="shared" si="9"/>
        <v>1754.4499999999998</v>
      </c>
      <c r="R48" s="24">
        <f t="shared" si="10"/>
        <v>5526.38</v>
      </c>
      <c r="S48" s="26">
        <v>443.7</v>
      </c>
      <c r="T48" s="26">
        <f>ROUND(+E48*17.5%,2)+ROUND(E48*3%,2)</f>
        <v>1492.5700000000002</v>
      </c>
      <c r="U48" s="27">
        <f>ROUND(+E48*2%,2)</f>
        <v>145.62</v>
      </c>
      <c r="V48" s="28">
        <f t="shared" si="11"/>
        <v>2081.8900000000003</v>
      </c>
    </row>
    <row r="49" spans="1:22" ht="21" x14ac:dyDescent="0.35">
      <c r="A49" s="1"/>
      <c r="B49" t="s">
        <v>107</v>
      </c>
      <c r="C49" s="2" t="s">
        <v>108</v>
      </c>
      <c r="D49" t="s">
        <v>102</v>
      </c>
      <c r="E49" s="3">
        <v>7280.83</v>
      </c>
      <c r="F49" s="61">
        <v>15</v>
      </c>
      <c r="G49" s="3"/>
      <c r="H49" s="3"/>
      <c r="I49" s="29"/>
      <c r="J49" s="3"/>
      <c r="K49" s="3">
        <f t="shared" si="12"/>
        <v>7280.83</v>
      </c>
      <c r="L49" s="3">
        <v>0</v>
      </c>
      <c r="M49" s="3"/>
      <c r="N49" s="3">
        <v>916.97</v>
      </c>
      <c r="O49" s="3">
        <v>0.08</v>
      </c>
      <c r="P49" s="30"/>
      <c r="Q49" s="3">
        <f t="shared" si="9"/>
        <v>917.05000000000007</v>
      </c>
      <c r="R49" s="43">
        <f t="shared" si="10"/>
        <v>6363.78</v>
      </c>
      <c r="S49" s="26">
        <v>443.7</v>
      </c>
      <c r="T49" s="26"/>
      <c r="U49" s="31"/>
      <c r="V49" s="28">
        <f t="shared" si="11"/>
        <v>443.7</v>
      </c>
    </row>
    <row r="50" spans="1:22" ht="21" x14ac:dyDescent="0.35">
      <c r="A50" s="1"/>
      <c r="B50" t="s">
        <v>109</v>
      </c>
      <c r="C50" s="2" t="s">
        <v>110</v>
      </c>
      <c r="D50" t="s">
        <v>102</v>
      </c>
      <c r="E50" s="3">
        <v>7280.83</v>
      </c>
      <c r="F50" s="61">
        <v>15</v>
      </c>
      <c r="G50" s="3"/>
      <c r="H50" s="3"/>
      <c r="I50" s="38"/>
      <c r="J50" s="3"/>
      <c r="K50" s="3">
        <f t="shared" si="12"/>
        <v>7280.83</v>
      </c>
      <c r="L50" s="3">
        <v>0</v>
      </c>
      <c r="M50" s="3"/>
      <c r="N50" s="3">
        <v>916.97</v>
      </c>
      <c r="O50" s="3">
        <v>0.12</v>
      </c>
      <c r="P50" s="3"/>
      <c r="Q50" s="3">
        <f t="shared" si="9"/>
        <v>917.09</v>
      </c>
      <c r="R50" s="24">
        <f t="shared" si="10"/>
        <v>6363.74</v>
      </c>
      <c r="S50" s="26">
        <v>443.7</v>
      </c>
      <c r="T50" s="26"/>
      <c r="U50" s="26"/>
      <c r="V50" s="28">
        <f t="shared" si="11"/>
        <v>443.7</v>
      </c>
    </row>
    <row r="51" spans="1:22" ht="21" x14ac:dyDescent="0.35">
      <c r="A51" s="1"/>
      <c r="B51" t="s">
        <v>111</v>
      </c>
      <c r="C51" s="2" t="s">
        <v>139</v>
      </c>
      <c r="D51" t="s">
        <v>112</v>
      </c>
      <c r="E51" s="3">
        <v>4532.5</v>
      </c>
      <c r="F51" s="61">
        <v>15</v>
      </c>
      <c r="G51" s="3"/>
      <c r="H51" s="3"/>
      <c r="I51" s="29"/>
      <c r="J51" s="3"/>
      <c r="K51" s="3">
        <f t="shared" si="12"/>
        <v>4532.5</v>
      </c>
      <c r="L51" s="3"/>
      <c r="M51" s="3"/>
      <c r="N51" s="3">
        <v>385.85</v>
      </c>
      <c r="O51" s="3">
        <v>0.15</v>
      </c>
      <c r="P51" s="3"/>
      <c r="Q51" s="3">
        <f t="shared" si="9"/>
        <v>386</v>
      </c>
      <c r="R51" s="44">
        <f t="shared" si="10"/>
        <v>4146.5</v>
      </c>
      <c r="S51" s="25">
        <v>368.66</v>
      </c>
      <c r="T51" s="26"/>
      <c r="U51" s="31"/>
      <c r="V51" s="28">
        <f t="shared" si="11"/>
        <v>368.66</v>
      </c>
    </row>
    <row r="52" spans="1:22" ht="18.75" x14ac:dyDescent="0.3">
      <c r="A52" s="1"/>
      <c r="B52" s="19" t="s">
        <v>29</v>
      </c>
      <c r="C52" s="33"/>
      <c r="D52" s="34"/>
      <c r="E52" s="35">
        <f>SUM(E33:E51)</f>
        <v>121486.50000000001</v>
      </c>
      <c r="F52" s="35"/>
      <c r="G52" s="35">
        <f>SUM(G33:G51)</f>
        <v>8084</v>
      </c>
      <c r="H52" s="35">
        <f t="shared" ref="H52:J52" si="13">SUM(H33:H49)</f>
        <v>0</v>
      </c>
      <c r="I52" s="35">
        <f>SUM(I33:I51)</f>
        <v>12.719999999999999</v>
      </c>
      <c r="J52" s="35">
        <f t="shared" si="13"/>
        <v>0</v>
      </c>
      <c r="K52" s="35">
        <f>SUM(K33:K51)</f>
        <v>121473.78000000001</v>
      </c>
      <c r="L52" s="35">
        <f t="shared" ref="L52:V52" si="14">SUM(L33:L51)</f>
        <v>0</v>
      </c>
      <c r="M52" s="35">
        <f t="shared" si="14"/>
        <v>0</v>
      </c>
      <c r="N52" s="35">
        <f t="shared" si="14"/>
        <v>15155.769999999997</v>
      </c>
      <c r="O52" s="35">
        <f t="shared" si="14"/>
        <v>1.0000000000000092E-2</v>
      </c>
      <c r="P52" s="35">
        <f>SUM(P33:P51)</f>
        <v>6698.4000000000005</v>
      </c>
      <c r="Q52" s="35">
        <f t="shared" si="14"/>
        <v>29938.179999999997</v>
      </c>
      <c r="R52" s="35">
        <f>SUM(R33:R51)</f>
        <v>91535.6</v>
      </c>
      <c r="S52" s="35">
        <f t="shared" si="14"/>
        <v>7924.1399999999976</v>
      </c>
      <c r="T52" s="35">
        <f t="shared" si="14"/>
        <v>11940.56</v>
      </c>
      <c r="U52" s="35">
        <f t="shared" si="14"/>
        <v>1164.96</v>
      </c>
      <c r="V52" s="35">
        <f t="shared" si="14"/>
        <v>21029.660000000003</v>
      </c>
    </row>
    <row r="53" spans="1:22" ht="18.75" x14ac:dyDescent="0.3">
      <c r="A53" s="1"/>
      <c r="B53" s="1"/>
      <c r="C53" s="2"/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6"/>
      <c r="S53" s="1"/>
      <c r="T53" s="1"/>
      <c r="U53" s="1"/>
      <c r="V53" s="1"/>
    </row>
    <row r="54" spans="1:22" ht="18.75" x14ac:dyDescent="0.3">
      <c r="A54" s="1"/>
      <c r="B54" s="19" t="s">
        <v>113</v>
      </c>
      <c r="C54" s="33" t="s">
        <v>114</v>
      </c>
      <c r="D54" s="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6"/>
      <c r="S54" s="1"/>
      <c r="T54" s="1"/>
      <c r="U54" s="1"/>
      <c r="V54" s="1"/>
    </row>
    <row r="55" spans="1:22" ht="21" x14ac:dyDescent="0.35">
      <c r="A55" s="1"/>
      <c r="B55" s="1" t="s">
        <v>115</v>
      </c>
      <c r="C55" s="2" t="s">
        <v>142</v>
      </c>
      <c r="D55" s="1" t="s">
        <v>116</v>
      </c>
      <c r="E55" s="3">
        <v>7741.55</v>
      </c>
      <c r="F55" s="61">
        <v>15</v>
      </c>
      <c r="G55" s="36"/>
      <c r="H55" s="3"/>
      <c r="I55" s="29"/>
      <c r="J55" s="3"/>
      <c r="K55" s="3">
        <f>E55+-I55</f>
        <v>7741.55</v>
      </c>
      <c r="L55" s="3"/>
      <c r="M55" s="3"/>
      <c r="N55" s="3">
        <v>1015.37</v>
      </c>
      <c r="O55" s="3">
        <v>-7.0000000000000007E-2</v>
      </c>
      <c r="P55" s="3"/>
      <c r="Q55" s="3">
        <f t="shared" ref="Q55:Q60" si="15">SUM(N55:P55)+G55</f>
        <v>1015.3</v>
      </c>
      <c r="R55" s="24">
        <f t="shared" ref="R55:R60" si="16">K55-Q55</f>
        <v>6726.25</v>
      </c>
      <c r="S55" s="26">
        <v>456.28</v>
      </c>
      <c r="T55" s="26"/>
      <c r="U55" s="26"/>
      <c r="V55" s="28">
        <f t="shared" ref="V55:V60" si="17">SUM(S55:U55)</f>
        <v>456.28</v>
      </c>
    </row>
    <row r="56" spans="1:22" ht="21" x14ac:dyDescent="0.35">
      <c r="A56" s="1"/>
      <c r="B56" s="1" t="s">
        <v>117</v>
      </c>
      <c r="C56" s="2" t="s">
        <v>118</v>
      </c>
      <c r="D56" s="1" t="s">
        <v>74</v>
      </c>
      <c r="E56" s="3">
        <v>7280.83</v>
      </c>
      <c r="F56" s="61">
        <v>15</v>
      </c>
      <c r="G56" s="3"/>
      <c r="H56" s="3"/>
      <c r="I56" s="29"/>
      <c r="J56" s="3"/>
      <c r="K56" s="3">
        <f t="shared" ref="K56:K60" si="18">E56+-I56</f>
        <v>7280.83</v>
      </c>
      <c r="L56" s="3"/>
      <c r="M56" s="3"/>
      <c r="N56" s="3">
        <v>916.97</v>
      </c>
      <c r="O56" s="3">
        <v>-0.02</v>
      </c>
      <c r="P56" s="23">
        <f>ROUND(E56*0.115,2)</f>
        <v>837.3</v>
      </c>
      <c r="Q56" s="3">
        <f t="shared" si="15"/>
        <v>1754.25</v>
      </c>
      <c r="R56" s="24">
        <f t="shared" si="16"/>
        <v>5526.58</v>
      </c>
      <c r="S56" s="26">
        <v>443.7</v>
      </c>
      <c r="T56" s="26">
        <f>ROUND(+E56*17.5%,2)+ROUND(E56*3%,2)</f>
        <v>1492.5700000000002</v>
      </c>
      <c r="U56" s="27">
        <f>ROUND(+E56*2%,2)</f>
        <v>145.62</v>
      </c>
      <c r="V56" s="28">
        <f t="shared" si="17"/>
        <v>2081.8900000000003</v>
      </c>
    </row>
    <row r="57" spans="1:22" ht="21" x14ac:dyDescent="0.35">
      <c r="A57" s="1"/>
      <c r="B57" s="1" t="s">
        <v>119</v>
      </c>
      <c r="C57" s="2" t="s">
        <v>120</v>
      </c>
      <c r="D57" s="1" t="s">
        <v>102</v>
      </c>
      <c r="E57" s="3">
        <v>7280.83</v>
      </c>
      <c r="F57" s="61">
        <v>15</v>
      </c>
      <c r="G57" s="3"/>
      <c r="H57" s="3"/>
      <c r="I57" s="29"/>
      <c r="J57" s="3"/>
      <c r="K57" s="3">
        <f t="shared" si="18"/>
        <v>7280.83</v>
      </c>
      <c r="L57" s="3"/>
      <c r="M57" s="3"/>
      <c r="N57" s="3">
        <v>916.97</v>
      </c>
      <c r="O57" s="3">
        <v>-0.02</v>
      </c>
      <c r="P57" s="23">
        <f>ROUND(E57*0.115,2)</f>
        <v>837.3</v>
      </c>
      <c r="Q57" s="3">
        <f t="shared" si="15"/>
        <v>1754.25</v>
      </c>
      <c r="R57" s="24">
        <f t="shared" si="16"/>
        <v>5526.58</v>
      </c>
      <c r="S57" s="26">
        <v>443.7</v>
      </c>
      <c r="T57" s="26">
        <f>ROUND(+E57*17.5%,2)+ROUND(E57*3%,2)</f>
        <v>1492.5700000000002</v>
      </c>
      <c r="U57" s="27">
        <f>ROUND(+E57*2%,2)</f>
        <v>145.62</v>
      </c>
      <c r="V57" s="28">
        <f t="shared" si="17"/>
        <v>2081.8900000000003</v>
      </c>
    </row>
    <row r="58" spans="1:22" ht="87.75" x14ac:dyDescent="0.35">
      <c r="A58" s="1" t="s">
        <v>121</v>
      </c>
      <c r="B58" t="s">
        <v>122</v>
      </c>
      <c r="C58" s="2" t="s">
        <v>123</v>
      </c>
      <c r="D58" s="45" t="s">
        <v>124</v>
      </c>
      <c r="E58" s="3">
        <v>7063.16</v>
      </c>
      <c r="F58" s="61">
        <v>15</v>
      </c>
      <c r="G58" s="3"/>
      <c r="H58" s="3"/>
      <c r="I58" s="29"/>
      <c r="J58" s="3"/>
      <c r="K58" s="3">
        <f t="shared" si="18"/>
        <v>7063.16</v>
      </c>
      <c r="L58" s="3"/>
      <c r="M58" s="3"/>
      <c r="N58" s="3">
        <v>870.48</v>
      </c>
      <c r="O58" s="3">
        <v>0.12</v>
      </c>
      <c r="P58" s="3"/>
      <c r="Q58" s="3">
        <f t="shared" si="15"/>
        <v>870.6</v>
      </c>
      <c r="R58" s="24">
        <f t="shared" si="16"/>
        <v>6192.5599999999995</v>
      </c>
      <c r="S58" s="26">
        <v>437.76</v>
      </c>
      <c r="T58" s="26"/>
      <c r="U58" s="26"/>
      <c r="V58" s="28">
        <f t="shared" si="17"/>
        <v>437.76</v>
      </c>
    </row>
    <row r="59" spans="1:22" ht="87.75" x14ac:dyDescent="0.35">
      <c r="A59" s="1"/>
      <c r="B59" t="s">
        <v>125</v>
      </c>
      <c r="C59" s="2" t="s">
        <v>126</v>
      </c>
      <c r="D59" s="45" t="s">
        <v>124</v>
      </c>
      <c r="E59" s="3">
        <v>7063.16</v>
      </c>
      <c r="F59" s="61">
        <v>15</v>
      </c>
      <c r="G59" s="3"/>
      <c r="H59" s="3"/>
      <c r="I59" s="29"/>
      <c r="J59" s="3"/>
      <c r="K59" s="3">
        <f t="shared" si="18"/>
        <v>7063.16</v>
      </c>
      <c r="L59" s="3"/>
      <c r="M59" s="3"/>
      <c r="N59" s="3">
        <v>870.48</v>
      </c>
      <c r="O59" s="3">
        <v>0.01</v>
      </c>
      <c r="P59" s="3"/>
      <c r="Q59" s="3">
        <f t="shared" si="15"/>
        <v>870.49</v>
      </c>
      <c r="R59" s="24">
        <f t="shared" si="16"/>
        <v>6192.67</v>
      </c>
      <c r="S59" s="26">
        <v>437.76</v>
      </c>
      <c r="T59" s="26"/>
      <c r="U59" s="26"/>
      <c r="V59" s="28">
        <f t="shared" si="17"/>
        <v>437.76</v>
      </c>
    </row>
    <row r="60" spans="1:22" ht="87.75" x14ac:dyDescent="0.35">
      <c r="A60" s="1"/>
      <c r="B60" t="s">
        <v>127</v>
      </c>
      <c r="C60" s="2" t="s">
        <v>128</v>
      </c>
      <c r="D60" s="45" t="s">
        <v>124</v>
      </c>
      <c r="E60" s="3">
        <v>7063.16</v>
      </c>
      <c r="F60" s="61">
        <v>15</v>
      </c>
      <c r="G60" s="3">
        <v>1178</v>
      </c>
      <c r="H60" s="3"/>
      <c r="I60" s="29"/>
      <c r="J60" s="3"/>
      <c r="K60" s="3">
        <f t="shared" si="18"/>
        <v>7063.16</v>
      </c>
      <c r="L60" s="3"/>
      <c r="M60" s="3"/>
      <c r="N60" s="3">
        <v>870.48</v>
      </c>
      <c r="O60" s="3">
        <v>0.1</v>
      </c>
      <c r="P60" s="40">
        <f>ROUND(E60*0.115,2)</f>
        <v>812.26</v>
      </c>
      <c r="Q60" s="3">
        <f t="shared" si="15"/>
        <v>2860.84</v>
      </c>
      <c r="R60" s="24">
        <f t="shared" si="16"/>
        <v>4202.32</v>
      </c>
      <c r="S60" s="26">
        <v>437.76</v>
      </c>
      <c r="T60" s="26">
        <f>ROUND(+E60*17.5%,2)+ROUND(E60*3%,2)</f>
        <v>1447.94</v>
      </c>
      <c r="U60" s="27">
        <f>ROUND(+E60*2%,2)</f>
        <v>141.26</v>
      </c>
      <c r="V60" s="28">
        <f t="shared" si="17"/>
        <v>2026.96</v>
      </c>
    </row>
    <row r="61" spans="1:22" ht="18.75" x14ac:dyDescent="0.3">
      <c r="A61" s="1"/>
      <c r="B61" s="19" t="s">
        <v>29</v>
      </c>
      <c r="C61" s="33"/>
      <c r="D61" s="34"/>
      <c r="E61" s="35">
        <f>SUM(E55:E60)</f>
        <v>43492.69</v>
      </c>
      <c r="F61" s="35"/>
      <c r="G61" s="35">
        <f t="shared" ref="G61:J61" si="19">SUM(G55:G60)</f>
        <v>1178</v>
      </c>
      <c r="H61" s="35">
        <f t="shared" si="19"/>
        <v>0</v>
      </c>
      <c r="I61" s="35">
        <f>SUM(I55:I60)</f>
        <v>0</v>
      </c>
      <c r="J61" s="35">
        <f t="shared" si="19"/>
        <v>0</v>
      </c>
      <c r="K61" s="35">
        <f>SUM(K55:K60)</f>
        <v>43492.69</v>
      </c>
      <c r="L61" s="35">
        <f t="shared" ref="L61:V61" si="20">SUM(L55:L60)</f>
        <v>0</v>
      </c>
      <c r="M61" s="35">
        <f t="shared" si="20"/>
        <v>0</v>
      </c>
      <c r="N61" s="35">
        <f t="shared" si="20"/>
        <v>5460.75</v>
      </c>
      <c r="O61" s="35">
        <f t="shared" si="20"/>
        <v>0.12</v>
      </c>
      <c r="P61" s="35">
        <f t="shared" si="20"/>
        <v>2486.8599999999997</v>
      </c>
      <c r="Q61" s="35">
        <f t="shared" si="20"/>
        <v>9125.73</v>
      </c>
      <c r="R61" s="35">
        <f>SUM(R55:R60)</f>
        <v>34366.959999999999</v>
      </c>
      <c r="S61" s="35">
        <f t="shared" si="20"/>
        <v>2656.96</v>
      </c>
      <c r="T61" s="35">
        <f t="shared" si="20"/>
        <v>4433.08</v>
      </c>
      <c r="U61" s="35">
        <f t="shared" si="20"/>
        <v>432.5</v>
      </c>
      <c r="V61" s="35">
        <f t="shared" si="20"/>
        <v>7522.5400000000009</v>
      </c>
    </row>
    <row r="62" spans="1:22" ht="18.75" x14ac:dyDescent="0.3">
      <c r="A62" s="1"/>
      <c r="B62" s="19"/>
      <c r="C62" s="2"/>
      <c r="D62" s="1"/>
      <c r="E62" s="3"/>
      <c r="F62" s="3"/>
      <c r="G62" s="3"/>
      <c r="H62" s="3"/>
      <c r="I62" s="3"/>
      <c r="J62" s="3"/>
      <c r="K62" s="46"/>
      <c r="L62" s="46"/>
      <c r="M62" s="46"/>
      <c r="N62" s="46"/>
      <c r="O62" s="46"/>
      <c r="P62" s="46"/>
      <c r="Q62" s="46"/>
      <c r="R62" s="47"/>
      <c r="S62" s="48"/>
      <c r="T62" s="48"/>
      <c r="U62" s="48"/>
      <c r="V62" s="48"/>
    </row>
    <row r="63" spans="1:22" ht="18.75" x14ac:dyDescent="0.3">
      <c r="A63" s="1"/>
      <c r="B63" s="19" t="s">
        <v>129</v>
      </c>
      <c r="C63" s="33" t="s">
        <v>130</v>
      </c>
      <c r="D63" s="1"/>
      <c r="E63" s="3"/>
      <c r="F63" s="3"/>
      <c r="G63" s="3"/>
      <c r="H63" s="3"/>
      <c r="I63" s="3"/>
      <c r="J63" s="3"/>
      <c r="K63" s="46"/>
      <c r="L63" s="46"/>
      <c r="M63" s="46"/>
      <c r="N63" s="46"/>
      <c r="O63" s="46"/>
      <c r="P63" s="46"/>
      <c r="Q63" s="46"/>
      <c r="R63" s="47"/>
      <c r="S63" s="48"/>
      <c r="T63" s="48"/>
      <c r="U63" s="48"/>
      <c r="V63" s="48"/>
    </row>
    <row r="64" spans="1:22" ht="21" x14ac:dyDescent="0.35">
      <c r="A64" s="1"/>
      <c r="B64" s="1" t="s">
        <v>131</v>
      </c>
      <c r="C64" s="2" t="s">
        <v>132</v>
      </c>
      <c r="D64" s="1" t="s">
        <v>34</v>
      </c>
      <c r="E64" s="3">
        <v>13520</v>
      </c>
      <c r="F64" s="61">
        <v>15</v>
      </c>
      <c r="G64" s="37">
        <v>2784</v>
      </c>
      <c r="H64" s="3"/>
      <c r="I64" s="3"/>
      <c r="J64" s="3"/>
      <c r="K64" s="3">
        <f>E64+-I64</f>
        <v>13520</v>
      </c>
      <c r="L64" s="3">
        <v>0</v>
      </c>
      <c r="M64" s="3"/>
      <c r="N64" s="3">
        <v>2283.5500000000002</v>
      </c>
      <c r="O64" s="3">
        <v>0.14000000000000001</v>
      </c>
      <c r="P64" s="40">
        <f>ROUND(E64*0.115,2)</f>
        <v>1554.8</v>
      </c>
      <c r="Q64" s="3">
        <f>SUM(N64:P64)+G64</f>
        <v>6622.49</v>
      </c>
      <c r="R64" s="24">
        <f>K64-Q64</f>
        <v>6897.51</v>
      </c>
      <c r="S64" s="25">
        <v>614.07000000000005</v>
      </c>
      <c r="T64" s="26">
        <f>ROUND(+E64*17.5%,2)+ROUND(E64*3%,2)</f>
        <v>2771.6</v>
      </c>
      <c r="U64" s="27">
        <f>ROUND(+E64*2%,2)</f>
        <v>270.39999999999998</v>
      </c>
      <c r="V64" s="28">
        <f>SUM(S64:U64)</f>
        <v>3656.07</v>
      </c>
    </row>
    <row r="65" spans="1:22" ht="18.75" x14ac:dyDescent="0.3">
      <c r="A65" s="1"/>
      <c r="B65" s="19" t="s">
        <v>29</v>
      </c>
      <c r="C65" s="1"/>
      <c r="D65" s="1"/>
      <c r="E65" s="35">
        <f>E64</f>
        <v>13520</v>
      </c>
      <c r="F65" s="35"/>
      <c r="G65" s="35">
        <f>+G64</f>
        <v>2784</v>
      </c>
      <c r="H65" s="35"/>
      <c r="I65" s="35">
        <f>I64</f>
        <v>0</v>
      </c>
      <c r="J65" s="35">
        <f>J64</f>
        <v>0</v>
      </c>
      <c r="K65" s="35">
        <f>K64</f>
        <v>13520</v>
      </c>
      <c r="L65" s="35">
        <f t="shared" ref="L65:V65" si="21">L64</f>
        <v>0</v>
      </c>
      <c r="M65" s="35">
        <f t="shared" si="21"/>
        <v>0</v>
      </c>
      <c r="N65" s="35">
        <f t="shared" si="21"/>
        <v>2283.5500000000002</v>
      </c>
      <c r="O65" s="35">
        <f t="shared" si="21"/>
        <v>0.14000000000000001</v>
      </c>
      <c r="P65" s="35">
        <f t="shared" si="21"/>
        <v>1554.8</v>
      </c>
      <c r="Q65" s="35">
        <f t="shared" si="21"/>
        <v>6622.49</v>
      </c>
      <c r="R65" s="35">
        <f>R64</f>
        <v>6897.51</v>
      </c>
      <c r="S65" s="35">
        <f t="shared" si="21"/>
        <v>614.07000000000005</v>
      </c>
      <c r="T65" s="35">
        <f t="shared" si="21"/>
        <v>2771.6</v>
      </c>
      <c r="U65" s="35">
        <f t="shared" si="21"/>
        <v>270.39999999999998</v>
      </c>
      <c r="V65" s="35">
        <f t="shared" si="21"/>
        <v>3656.07</v>
      </c>
    </row>
    <row r="66" spans="1:22" ht="18.75" x14ac:dyDescent="0.3">
      <c r="A66" s="1"/>
      <c r="B66" s="19"/>
      <c r="C66" s="1"/>
      <c r="D66" s="1"/>
      <c r="E66" s="3"/>
      <c r="F66" s="3"/>
      <c r="G66" s="3"/>
      <c r="H66" s="3"/>
      <c r="I66" s="3"/>
      <c r="J66" s="3"/>
      <c r="K66" s="46"/>
      <c r="L66" s="46"/>
      <c r="M66" s="46"/>
      <c r="N66" s="46"/>
      <c r="O66" s="46"/>
      <c r="P66" s="46"/>
      <c r="Q66" s="46"/>
      <c r="R66" s="47"/>
      <c r="S66" s="48"/>
      <c r="T66" s="48"/>
      <c r="U66" s="48"/>
      <c r="V66" s="48"/>
    </row>
    <row r="67" spans="1:22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9"/>
      <c r="S67" s="1"/>
      <c r="T67" s="1"/>
      <c r="U67" s="1"/>
      <c r="V67" s="1"/>
    </row>
    <row r="68" spans="1:22" ht="18.75" x14ac:dyDescent="0.3">
      <c r="A68" s="1"/>
      <c r="B68" s="1"/>
      <c r="C68" s="50" t="s">
        <v>133</v>
      </c>
      <c r="D68" s="1"/>
      <c r="E68" s="51">
        <f>E9+E23+E30+E52+E61+E65</f>
        <v>304240.84000000003</v>
      </c>
      <c r="F68" s="51"/>
      <c r="G68" s="52">
        <f>G9+G23+G30+G52+G61+G65</f>
        <v>25234.05</v>
      </c>
      <c r="H68" s="51"/>
      <c r="I68" s="51">
        <f t="shared" ref="I68:P68" si="22">I9+I23+I30+I52+I61+I65</f>
        <v>18.5</v>
      </c>
      <c r="J68" s="51">
        <f t="shared" si="22"/>
        <v>0</v>
      </c>
      <c r="K68" s="51">
        <f t="shared" si="22"/>
        <v>304222.34000000003</v>
      </c>
      <c r="L68" s="51">
        <f t="shared" si="22"/>
        <v>8219.5500000000011</v>
      </c>
      <c r="M68" s="51">
        <f t="shared" si="22"/>
        <v>8219.9699999999993</v>
      </c>
      <c r="N68" s="51">
        <f t="shared" si="22"/>
        <v>39491.97</v>
      </c>
      <c r="O68" s="51">
        <f t="shared" si="22"/>
        <v>0.80000000000000016</v>
      </c>
      <c r="P68" s="52">
        <f t="shared" si="22"/>
        <v>17994.759999999998</v>
      </c>
      <c r="Q68" s="51">
        <f>Q9+Q23+Q30+Q52+Q61+Q65</f>
        <v>82721.58</v>
      </c>
      <c r="R68" s="53">
        <f>ROUND(+R9+R23+R30+R52+R61+R65,1)</f>
        <v>221500.79999999999</v>
      </c>
      <c r="S68" s="51">
        <f>S9+S23+S30+S52+S61+S65</f>
        <v>18791.829999999998</v>
      </c>
      <c r="T68" s="58">
        <f>T65+T61+T52+T30+T23+T9</f>
        <v>32077.4931</v>
      </c>
      <c r="U68" s="52">
        <f>U9+U23+U30+U52+U61+U65</f>
        <v>3129.55</v>
      </c>
      <c r="V68" s="54">
        <f>V9+V23+V30+V52+V61+V65</f>
        <v>53998.873100000004</v>
      </c>
    </row>
    <row r="69" spans="1:22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51"/>
      <c r="T69" s="51"/>
      <c r="U69" s="1"/>
      <c r="V69" s="1"/>
    </row>
    <row r="70" spans="1:22" ht="15.75" x14ac:dyDescent="0.25">
      <c r="A70" s="1"/>
      <c r="B70" s="1"/>
      <c r="C70" t="s">
        <v>137</v>
      </c>
      <c r="D70" s="1"/>
      <c r="E70" s="3">
        <f>E7+E12+E16+E17+E18+E26+E28+E34+E38+E39+E40+E42+E43+E47+E48+E56+E57+E60+E64</f>
        <v>156475.64000000001</v>
      </c>
      <c r="F70" s="3">
        <f>E70*17.5%</f>
        <v>27383.237000000001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3"/>
      <c r="U70" s="1"/>
      <c r="V70" s="1"/>
    </row>
    <row r="71" spans="1:22" ht="15.75" x14ac:dyDescent="0.25">
      <c r="A71" s="1"/>
      <c r="B71" s="1"/>
      <c r="C71" t="s">
        <v>138</v>
      </c>
      <c r="D71" s="1"/>
      <c r="E71" s="3">
        <f>E70</f>
        <v>156475.64000000001</v>
      </c>
      <c r="F71" s="3">
        <f>E71*3%</f>
        <v>4694.2692000000006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3">
        <f>SUM(F70:F71)</f>
        <v>32077.506200000003</v>
      </c>
      <c r="G72" s="3"/>
      <c r="H72" s="1"/>
      <c r="I72" s="26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1"/>
      <c r="T76" s="1"/>
      <c r="U76" s="1"/>
      <c r="V76" s="1"/>
    </row>
    <row r="77" spans="1:22" ht="16.5" thickBot="1" x14ac:dyDescent="0.3">
      <c r="A77" s="1"/>
      <c r="B77" s="1"/>
      <c r="C77" s="1"/>
      <c r="D77" s="1"/>
      <c r="E77" s="70"/>
      <c r="F77" s="70"/>
      <c r="G77" s="61"/>
      <c r="H77" s="61"/>
      <c r="I77" s="1"/>
      <c r="J77" s="1"/>
      <c r="K77" s="1"/>
      <c r="L77" s="1"/>
      <c r="M77" s="1"/>
      <c r="N77" s="1"/>
      <c r="O77" s="1"/>
      <c r="P77" s="71"/>
      <c r="Q77" s="71"/>
      <c r="R77" s="2"/>
      <c r="S77" s="1"/>
      <c r="T77" s="1"/>
      <c r="U77" s="1"/>
      <c r="V77" s="1"/>
    </row>
    <row r="78" spans="1:22" ht="15" x14ac:dyDescent="0.25">
      <c r="A78" s="1"/>
      <c r="B78" s="1"/>
      <c r="C78" s="1"/>
      <c r="D78" s="1"/>
      <c r="E78" s="72" t="s">
        <v>134</v>
      </c>
      <c r="F78" s="71"/>
      <c r="G78" s="61"/>
      <c r="H78" s="61"/>
      <c r="I78" s="1"/>
      <c r="J78" s="1"/>
      <c r="K78" s="1"/>
      <c r="L78" s="1"/>
      <c r="M78" s="1"/>
      <c r="N78" s="1"/>
      <c r="O78" s="1"/>
      <c r="P78" s="1"/>
      <c r="Q78" s="1"/>
      <c r="R78" s="73" t="s">
        <v>135</v>
      </c>
      <c r="S78" s="73"/>
      <c r="T78" s="6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1"/>
      <c r="U79" s="1"/>
      <c r="V79" s="1"/>
    </row>
    <row r="80" spans="1:2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1"/>
      <c r="T80" s="1"/>
      <c r="U80" s="1"/>
      <c r="V80" s="1"/>
    </row>
  </sheetData>
  <mergeCells count="5">
    <mergeCell ref="B4:V4"/>
    <mergeCell ref="E77:F77"/>
    <mergeCell ref="P77:Q77"/>
    <mergeCell ref="E78:F78"/>
    <mergeCell ref="R78:S7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96A1-21E3-43B7-A5AE-2C833801B271}">
  <dimension ref="A1:Q80"/>
  <sheetViews>
    <sheetView workbookViewId="0">
      <selection activeCell="K12" sqref="K12"/>
    </sheetView>
  </sheetViews>
  <sheetFormatPr baseColWidth="10" defaultRowHeight="14.25" x14ac:dyDescent="0.2"/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3"/>
      <c r="F3" s="3"/>
      <c r="G3" s="3"/>
      <c r="H3" s="3"/>
      <c r="I3" s="3"/>
      <c r="J3" s="4" t="s">
        <v>151</v>
      </c>
      <c r="K3" s="1"/>
      <c r="L3" s="1"/>
      <c r="M3" s="1"/>
      <c r="N3" s="1"/>
      <c r="O3" t="s">
        <v>152</v>
      </c>
      <c r="P3" s="1"/>
      <c r="Q3" s="1"/>
    </row>
    <row r="4" spans="1:17" ht="18.75" x14ac:dyDescent="0.25">
      <c r="A4" s="1"/>
      <c r="B4" s="69" t="s">
        <v>153</v>
      </c>
      <c r="C4" s="69"/>
      <c r="D4" s="69"/>
      <c r="E4" s="69"/>
      <c r="F4" s="69"/>
      <c r="G4" s="69"/>
      <c r="H4" s="69"/>
      <c r="I4" s="69"/>
      <c r="J4" s="69"/>
      <c r="K4" s="1"/>
      <c r="L4" s="1"/>
      <c r="M4" s="1"/>
      <c r="N4" s="1"/>
      <c r="O4" s="1"/>
      <c r="P4" s="1"/>
      <c r="Q4" s="1"/>
    </row>
    <row r="5" spans="1:17" ht="31.5" x14ac:dyDescent="0.2">
      <c r="A5" s="5"/>
      <c r="B5" s="6" t="s">
        <v>0</v>
      </c>
      <c r="C5" s="7" t="s">
        <v>1</v>
      </c>
      <c r="D5" s="8" t="s">
        <v>2</v>
      </c>
      <c r="E5" s="65" t="s">
        <v>154</v>
      </c>
      <c r="F5" s="14" t="s">
        <v>10</v>
      </c>
      <c r="G5" s="10" t="s">
        <v>11</v>
      </c>
      <c r="H5" s="10" t="s">
        <v>12</v>
      </c>
      <c r="I5" s="15" t="s">
        <v>13</v>
      </c>
      <c r="J5" s="17" t="s">
        <v>16</v>
      </c>
      <c r="K5" s="66"/>
      <c r="L5" s="65" t="s">
        <v>154</v>
      </c>
      <c r="M5" s="10" t="s">
        <v>12</v>
      </c>
      <c r="N5" s="15" t="s">
        <v>13</v>
      </c>
      <c r="O5" s="17" t="s">
        <v>16</v>
      </c>
      <c r="P5" s="15"/>
      <c r="Q5" s="17" t="s">
        <v>155</v>
      </c>
    </row>
    <row r="6" spans="1:17" ht="15.75" x14ac:dyDescent="0.25">
      <c r="A6" s="1"/>
      <c r="B6" s="19" t="s">
        <v>21</v>
      </c>
      <c r="C6" s="20" t="s">
        <v>22</v>
      </c>
      <c r="D6" s="20"/>
      <c r="E6" s="21"/>
      <c r="F6" s="3"/>
      <c r="G6" s="3"/>
      <c r="H6" s="3"/>
      <c r="I6" s="21"/>
      <c r="J6" s="4"/>
      <c r="K6" s="1"/>
      <c r="L6" s="1"/>
      <c r="M6" s="1"/>
      <c r="N6" s="1"/>
      <c r="O6" s="1"/>
      <c r="P6" s="1"/>
      <c r="Q6" s="1"/>
    </row>
    <row r="7" spans="1:17" ht="21" x14ac:dyDescent="0.35">
      <c r="A7" s="1"/>
      <c r="B7" s="1" t="s">
        <v>23</v>
      </c>
      <c r="C7" s="2" t="s">
        <v>24</v>
      </c>
      <c r="D7" s="1" t="s">
        <v>25</v>
      </c>
      <c r="E7" s="3">
        <v>32901.230000000003</v>
      </c>
      <c r="F7" s="3">
        <v>0</v>
      </c>
      <c r="G7" s="3"/>
      <c r="H7" s="3">
        <v>9109.9599999999991</v>
      </c>
      <c r="I7" s="3">
        <v>7.0000000000000007E-2</v>
      </c>
      <c r="J7" s="24">
        <f>E7-H7-I7</f>
        <v>23791.200000000004</v>
      </c>
      <c r="K7" s="1"/>
      <c r="L7" s="3">
        <v>33733</v>
      </c>
      <c r="M7" s="3">
        <v>9359.49</v>
      </c>
      <c r="N7" s="3">
        <v>0.11</v>
      </c>
      <c r="O7" s="67">
        <f>L7-M7-N7</f>
        <v>24373.4</v>
      </c>
      <c r="P7" s="3"/>
      <c r="Q7" s="3">
        <f>L7-E7</f>
        <v>831.7699999999968</v>
      </c>
    </row>
    <row r="8" spans="1:17" ht="21" x14ac:dyDescent="0.35">
      <c r="A8" s="1"/>
      <c r="B8" s="1" t="s">
        <v>26</v>
      </c>
      <c r="C8" s="2" t="s">
        <v>27</v>
      </c>
      <c r="D8" s="1" t="s">
        <v>28</v>
      </c>
      <c r="E8" s="3"/>
      <c r="F8" s="3">
        <v>0</v>
      </c>
      <c r="G8" s="3"/>
      <c r="H8" s="3"/>
      <c r="I8" s="3"/>
      <c r="J8" s="24">
        <f>E8-H8-I8</f>
        <v>0</v>
      </c>
      <c r="K8" s="1"/>
      <c r="L8" s="3"/>
      <c r="M8" s="3"/>
      <c r="N8" s="3"/>
      <c r="O8" s="67"/>
      <c r="P8" s="3"/>
      <c r="Q8" s="3"/>
    </row>
    <row r="9" spans="1:17" ht="18.75" x14ac:dyDescent="0.3">
      <c r="A9" s="1"/>
      <c r="B9" s="32" t="s">
        <v>29</v>
      </c>
      <c r="C9" s="33"/>
      <c r="D9" s="34"/>
      <c r="E9" s="35">
        <f>SUM(E7:E8)</f>
        <v>32901.230000000003</v>
      </c>
      <c r="F9" s="35">
        <f t="shared" ref="F9:I9" si="0">SUM(F7:F8)</f>
        <v>0</v>
      </c>
      <c r="G9" s="35">
        <f t="shared" si="0"/>
        <v>0</v>
      </c>
      <c r="H9" s="35">
        <f t="shared" si="0"/>
        <v>9109.9599999999991</v>
      </c>
      <c r="I9" s="35">
        <f t="shared" si="0"/>
        <v>7.0000000000000007E-2</v>
      </c>
      <c r="J9" s="35">
        <f>SUM(J7:J8)</f>
        <v>23791.200000000004</v>
      </c>
      <c r="K9" s="1"/>
      <c r="L9" s="3"/>
      <c r="M9" s="3"/>
      <c r="N9" s="3"/>
      <c r="O9" s="67"/>
      <c r="P9" s="3"/>
      <c r="Q9" s="3"/>
    </row>
    <row r="10" spans="1:17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6"/>
      <c r="K10" s="1"/>
      <c r="L10" s="3"/>
      <c r="M10" s="3"/>
      <c r="N10" s="3"/>
      <c r="O10" s="67"/>
      <c r="P10" s="3"/>
      <c r="Q10" s="3"/>
    </row>
    <row r="11" spans="1:17" ht="18.75" x14ac:dyDescent="0.3">
      <c r="A11" s="1"/>
      <c r="B11" s="19" t="s">
        <v>30</v>
      </c>
      <c r="C11" s="33" t="s">
        <v>31</v>
      </c>
      <c r="D11" s="1"/>
      <c r="E11" s="3"/>
      <c r="F11" s="3"/>
      <c r="G11" s="3"/>
      <c r="H11" s="3"/>
      <c r="I11" s="3"/>
      <c r="J11" s="36"/>
      <c r="K11" s="1"/>
      <c r="L11" s="3"/>
      <c r="M11" s="3"/>
      <c r="N11" s="3"/>
      <c r="O11" s="67"/>
      <c r="P11" s="3"/>
      <c r="Q11" s="3"/>
    </row>
    <row r="12" spans="1:17" ht="21" x14ac:dyDescent="0.35">
      <c r="A12" s="1"/>
      <c r="B12" s="1" t="s">
        <v>32</v>
      </c>
      <c r="C12" s="2" t="s">
        <v>33</v>
      </c>
      <c r="D12" s="1" t="s">
        <v>34</v>
      </c>
      <c r="E12" s="3"/>
      <c r="F12" s="3"/>
      <c r="G12" s="3"/>
      <c r="H12" s="3"/>
      <c r="I12" s="3"/>
      <c r="J12" s="24">
        <f>E12-H12-I12</f>
        <v>0</v>
      </c>
      <c r="K12" s="1"/>
      <c r="L12" s="3"/>
      <c r="M12" s="3"/>
      <c r="N12" s="3"/>
      <c r="O12" s="67"/>
      <c r="P12" s="3"/>
      <c r="Q12" s="3"/>
    </row>
    <row r="13" spans="1:17" ht="21" x14ac:dyDescent="0.35">
      <c r="A13" s="1"/>
      <c r="B13" s="1" t="s">
        <v>35</v>
      </c>
      <c r="C13" s="2" t="s">
        <v>36</v>
      </c>
      <c r="D13" s="1" t="s">
        <v>37</v>
      </c>
      <c r="E13" s="3"/>
      <c r="F13" s="3"/>
      <c r="G13" s="3"/>
      <c r="H13" s="3"/>
      <c r="I13" s="3"/>
      <c r="J13" s="24">
        <f t="shared" ref="J13:J22" si="1">E13-H13-I13</f>
        <v>0</v>
      </c>
      <c r="K13" s="1"/>
      <c r="L13" s="3"/>
      <c r="M13" s="3"/>
      <c r="N13" s="3"/>
      <c r="O13" s="67"/>
      <c r="P13" s="3"/>
      <c r="Q13" s="3"/>
    </row>
    <row r="14" spans="1:17" ht="21" x14ac:dyDescent="0.35">
      <c r="A14" s="1"/>
      <c r="B14" s="1" t="s">
        <v>38</v>
      </c>
      <c r="C14" s="2" t="s">
        <v>39</v>
      </c>
      <c r="D14" s="1" t="s">
        <v>40</v>
      </c>
      <c r="E14" s="3"/>
      <c r="F14" s="3"/>
      <c r="G14" s="3"/>
      <c r="H14" s="3"/>
      <c r="I14" s="3"/>
      <c r="J14" s="24">
        <f t="shared" si="1"/>
        <v>0</v>
      </c>
      <c r="K14" s="1"/>
      <c r="L14" s="3"/>
      <c r="M14" s="3"/>
      <c r="N14" s="3"/>
      <c r="O14" s="67"/>
      <c r="P14" s="3"/>
      <c r="Q14" s="3"/>
    </row>
    <row r="15" spans="1:17" ht="21" x14ac:dyDescent="0.35">
      <c r="A15" s="1"/>
      <c r="B15" s="1" t="s">
        <v>41</v>
      </c>
      <c r="C15" s="2" t="s">
        <v>42</v>
      </c>
      <c r="D15" s="1" t="s">
        <v>43</v>
      </c>
      <c r="E15" s="3"/>
      <c r="F15" s="3"/>
      <c r="G15" s="3"/>
      <c r="H15" s="3"/>
      <c r="I15" s="3"/>
      <c r="J15" s="24">
        <f t="shared" si="1"/>
        <v>0</v>
      </c>
      <c r="K15" s="1"/>
      <c r="L15" s="3"/>
      <c r="M15" s="3"/>
      <c r="N15" s="3"/>
      <c r="O15" s="67"/>
      <c r="P15" s="3"/>
      <c r="Q15" s="3"/>
    </row>
    <row r="16" spans="1:17" ht="21" x14ac:dyDescent="0.35">
      <c r="A16" s="1"/>
      <c r="B16" s="1" t="s">
        <v>44</v>
      </c>
      <c r="C16" s="2" t="s">
        <v>45</v>
      </c>
      <c r="D16" s="1" t="s">
        <v>46</v>
      </c>
      <c r="E16" s="3">
        <v>8315.0400000000009</v>
      </c>
      <c r="F16" s="3">
        <v>0</v>
      </c>
      <c r="G16" s="3"/>
      <c r="H16" s="3">
        <v>1035.8399999999999</v>
      </c>
      <c r="I16" s="3"/>
      <c r="J16" s="24">
        <f t="shared" si="1"/>
        <v>7279.2000000000007</v>
      </c>
      <c r="K16" s="1"/>
      <c r="L16" s="3">
        <v>8525.25</v>
      </c>
      <c r="M16" s="3">
        <v>1073.51</v>
      </c>
      <c r="N16" s="3">
        <v>0.14000000000000001</v>
      </c>
      <c r="O16" s="67">
        <f t="shared" ref="O16:O21" si="2">L16-M16-N16</f>
        <v>7451.5999999999995</v>
      </c>
      <c r="P16" s="3"/>
      <c r="Q16" s="3">
        <f t="shared" ref="Q16:Q21" si="3">L16-E16</f>
        <v>210.20999999999913</v>
      </c>
    </row>
    <row r="17" spans="1:17" ht="21" x14ac:dyDescent="0.35">
      <c r="A17" s="1"/>
      <c r="B17" s="1" t="s">
        <v>47</v>
      </c>
      <c r="C17" s="2" t="s">
        <v>48</v>
      </c>
      <c r="D17" s="1" t="s">
        <v>49</v>
      </c>
      <c r="E17" s="3">
        <v>7243.56</v>
      </c>
      <c r="F17" s="3"/>
      <c r="G17" s="3"/>
      <c r="H17" s="3">
        <v>753.42</v>
      </c>
      <c r="I17" s="3">
        <v>-0.06</v>
      </c>
      <c r="J17" s="24">
        <f t="shared" si="1"/>
        <v>6490.2000000000007</v>
      </c>
      <c r="K17" s="1"/>
      <c r="L17" s="3">
        <v>7554</v>
      </c>
      <c r="M17" s="3">
        <v>803.09</v>
      </c>
      <c r="N17" s="3">
        <v>0.11</v>
      </c>
      <c r="O17" s="67">
        <f t="shared" si="2"/>
        <v>6750.8</v>
      </c>
      <c r="P17" s="3"/>
      <c r="Q17" s="3">
        <f t="shared" si="3"/>
        <v>310.4399999999996</v>
      </c>
    </row>
    <row r="18" spans="1:17" ht="21" x14ac:dyDescent="0.35">
      <c r="A18" s="1"/>
      <c r="B18" s="1" t="s">
        <v>50</v>
      </c>
      <c r="C18" s="2" t="s">
        <v>51</v>
      </c>
      <c r="D18" s="1" t="s">
        <v>52</v>
      </c>
      <c r="E18" s="3"/>
      <c r="F18" s="3"/>
      <c r="G18" s="3"/>
      <c r="H18" s="3"/>
      <c r="I18" s="3"/>
      <c r="J18" s="24">
        <f t="shared" si="1"/>
        <v>0</v>
      </c>
      <c r="K18" s="1"/>
      <c r="L18" s="3"/>
      <c r="M18" s="3"/>
      <c r="N18" s="3"/>
      <c r="O18" s="67"/>
      <c r="P18" s="3"/>
      <c r="Q18" s="3"/>
    </row>
    <row r="19" spans="1:17" ht="21" x14ac:dyDescent="0.35">
      <c r="A19" s="1"/>
      <c r="B19" t="s">
        <v>143</v>
      </c>
      <c r="C19" s="2" t="s">
        <v>144</v>
      </c>
      <c r="D19" s="1" t="s">
        <v>49</v>
      </c>
      <c r="E19" s="3"/>
      <c r="F19" s="3"/>
      <c r="G19" s="3"/>
      <c r="H19" s="3"/>
      <c r="I19" s="3"/>
      <c r="J19" s="24">
        <f t="shared" si="1"/>
        <v>0</v>
      </c>
      <c r="K19" s="1"/>
      <c r="L19" s="3"/>
      <c r="M19" s="3"/>
      <c r="N19" s="3"/>
      <c r="O19" s="67"/>
      <c r="P19" s="3"/>
      <c r="Q19" s="3"/>
    </row>
    <row r="20" spans="1:17" ht="21" x14ac:dyDescent="0.35">
      <c r="A20" s="1"/>
      <c r="B20" t="s">
        <v>53</v>
      </c>
      <c r="C20" s="2" t="s">
        <v>54</v>
      </c>
      <c r="D20" t="s">
        <v>55</v>
      </c>
      <c r="E20" s="3"/>
      <c r="F20" s="3"/>
      <c r="G20" s="3"/>
      <c r="H20" s="3"/>
      <c r="I20" s="3"/>
      <c r="J20" s="24">
        <f t="shared" si="1"/>
        <v>0</v>
      </c>
      <c r="K20" s="1"/>
      <c r="L20" s="3"/>
      <c r="M20" s="3"/>
      <c r="N20" s="3"/>
      <c r="O20" s="67"/>
      <c r="P20" s="3"/>
      <c r="Q20" s="3"/>
    </row>
    <row r="21" spans="1:17" ht="21" x14ac:dyDescent="0.35">
      <c r="A21" s="1"/>
      <c r="B21" t="s">
        <v>56</v>
      </c>
      <c r="C21" s="2" t="s">
        <v>57</v>
      </c>
      <c r="D21" t="s">
        <v>49</v>
      </c>
      <c r="E21" s="3">
        <v>7367.74</v>
      </c>
      <c r="F21" s="3"/>
      <c r="G21" s="3"/>
      <c r="H21" s="3">
        <v>773.29</v>
      </c>
      <c r="I21" s="3">
        <v>0.05</v>
      </c>
      <c r="J21" s="24">
        <f t="shared" si="1"/>
        <v>6594.4</v>
      </c>
      <c r="K21" s="1"/>
      <c r="L21" s="3">
        <v>7554</v>
      </c>
      <c r="M21" s="3">
        <v>803.09</v>
      </c>
      <c r="N21" s="3">
        <v>0.11</v>
      </c>
      <c r="O21" s="67">
        <f t="shared" si="2"/>
        <v>6750.8</v>
      </c>
      <c r="P21" s="3"/>
      <c r="Q21" s="3">
        <f t="shared" si="3"/>
        <v>186.26000000000022</v>
      </c>
    </row>
    <row r="22" spans="1:17" ht="21" x14ac:dyDescent="0.35">
      <c r="A22" s="1"/>
      <c r="B22" t="s">
        <v>58</v>
      </c>
      <c r="C22" s="2" t="s">
        <v>59</v>
      </c>
      <c r="D22" t="s">
        <v>60</v>
      </c>
      <c r="E22" s="3"/>
      <c r="F22" s="3"/>
      <c r="G22" s="3"/>
      <c r="H22" s="3"/>
      <c r="I22" s="3"/>
      <c r="J22" s="24">
        <f t="shared" si="1"/>
        <v>0</v>
      </c>
      <c r="K22" s="1"/>
      <c r="L22" s="3"/>
      <c r="M22" s="3"/>
      <c r="N22" s="3"/>
      <c r="O22" s="3"/>
      <c r="P22" s="3"/>
      <c r="Q22" s="3"/>
    </row>
    <row r="23" spans="1:17" ht="18.75" x14ac:dyDescent="0.3">
      <c r="A23" s="1"/>
      <c r="B23" s="19" t="s">
        <v>29</v>
      </c>
      <c r="C23" s="33"/>
      <c r="D23" s="34"/>
      <c r="E23" s="35">
        <f>SUM(E12:E22)</f>
        <v>22926.340000000004</v>
      </c>
      <c r="F23" s="35">
        <f>SUM(F12:H22)</f>
        <v>2562.5499999999997</v>
      </c>
      <c r="G23" s="35">
        <f>SUM(G12:I22)</f>
        <v>2562.54</v>
      </c>
      <c r="H23" s="35">
        <f t="shared" ref="H23:J23" si="4">SUM(H12:H22)</f>
        <v>2562.5499999999997</v>
      </c>
      <c r="I23" s="35">
        <f t="shared" si="4"/>
        <v>-9.999999999999995E-3</v>
      </c>
      <c r="J23" s="35">
        <f t="shared" si="4"/>
        <v>20363.800000000003</v>
      </c>
      <c r="K23" s="1"/>
      <c r="L23" s="3"/>
      <c r="M23" s="3"/>
      <c r="N23" s="3"/>
      <c r="O23" s="3"/>
      <c r="P23" s="3"/>
      <c r="Q23" s="3"/>
    </row>
    <row r="24" spans="1:17" ht="18.75" x14ac:dyDescent="0.3">
      <c r="A24" s="1"/>
      <c r="B24" s="19"/>
      <c r="C24" s="2"/>
      <c r="D24" s="1"/>
      <c r="E24" s="3"/>
      <c r="F24" s="3"/>
      <c r="G24" s="3"/>
      <c r="H24" s="3"/>
      <c r="I24" s="3"/>
      <c r="J24" s="36"/>
      <c r="K24" s="1"/>
      <c r="L24" s="3"/>
      <c r="M24" s="3"/>
      <c r="N24" s="3"/>
      <c r="O24" s="3"/>
      <c r="P24" s="3"/>
      <c r="Q24" s="3"/>
    </row>
    <row r="25" spans="1:17" ht="18.75" x14ac:dyDescent="0.3">
      <c r="A25" s="1"/>
      <c r="B25" s="19" t="s">
        <v>61</v>
      </c>
      <c r="C25" s="33" t="s">
        <v>62</v>
      </c>
      <c r="D25" s="1"/>
      <c r="E25" s="3"/>
      <c r="F25" s="3"/>
      <c r="G25" s="3"/>
      <c r="H25" s="3"/>
      <c r="I25" s="3"/>
      <c r="J25" s="36"/>
      <c r="K25" s="1"/>
      <c r="L25" s="3"/>
      <c r="M25" s="3"/>
      <c r="N25" s="3"/>
      <c r="O25" s="3"/>
      <c r="P25" s="3"/>
      <c r="Q25" s="3"/>
    </row>
    <row r="26" spans="1:17" ht="21" x14ac:dyDescent="0.35">
      <c r="A26" s="1"/>
      <c r="B26" s="1" t="s">
        <v>63</v>
      </c>
      <c r="C26" s="2" t="s">
        <v>64</v>
      </c>
      <c r="D26" t="s">
        <v>65</v>
      </c>
      <c r="E26" s="3"/>
      <c r="F26" s="3"/>
      <c r="G26" s="3"/>
      <c r="H26" s="3"/>
      <c r="I26" s="3"/>
      <c r="J26" s="24">
        <f t="shared" ref="J26:J29" si="5">E26-H26-I26</f>
        <v>0</v>
      </c>
      <c r="K26" s="1"/>
      <c r="L26" s="3"/>
      <c r="M26" s="3"/>
      <c r="N26" s="3"/>
      <c r="O26" s="3"/>
      <c r="P26" s="3"/>
      <c r="Q26" s="3"/>
    </row>
    <row r="27" spans="1:17" ht="21" x14ac:dyDescent="0.35">
      <c r="A27" s="1"/>
      <c r="B27" s="1" t="s">
        <v>66</v>
      </c>
      <c r="C27" s="2" t="s">
        <v>148</v>
      </c>
      <c r="D27" t="s">
        <v>140</v>
      </c>
      <c r="E27" s="3"/>
      <c r="F27" s="3"/>
      <c r="G27" s="3"/>
      <c r="H27" s="3"/>
      <c r="I27" s="3"/>
      <c r="J27" s="24">
        <f t="shared" si="5"/>
        <v>0</v>
      </c>
      <c r="K27" s="1"/>
      <c r="L27" s="3"/>
      <c r="M27" s="3"/>
      <c r="N27" s="3"/>
      <c r="O27" s="3"/>
      <c r="P27" s="3"/>
      <c r="Q27" s="3"/>
    </row>
    <row r="28" spans="1:17" ht="21" x14ac:dyDescent="0.35">
      <c r="A28" s="1"/>
      <c r="B28" s="1" t="s">
        <v>67</v>
      </c>
      <c r="C28" s="2" t="s">
        <v>68</v>
      </c>
      <c r="D28" s="1" t="s">
        <v>69</v>
      </c>
      <c r="E28" s="3"/>
      <c r="F28" s="3"/>
      <c r="G28" s="3"/>
      <c r="H28" s="3"/>
      <c r="I28" s="3"/>
      <c r="J28" s="24">
        <f t="shared" si="5"/>
        <v>0</v>
      </c>
      <c r="K28" s="1"/>
      <c r="L28" s="3"/>
      <c r="M28" s="3"/>
      <c r="N28" s="3"/>
      <c r="O28" s="3"/>
      <c r="P28" s="3"/>
      <c r="Q28" s="3"/>
    </row>
    <row r="29" spans="1:17" ht="21" x14ac:dyDescent="0.35">
      <c r="A29" s="1"/>
      <c r="B29" t="s">
        <v>70</v>
      </c>
      <c r="C29" s="2" t="s">
        <v>136</v>
      </c>
      <c r="D29" t="s">
        <v>140</v>
      </c>
      <c r="E29" s="3"/>
      <c r="F29" s="3"/>
      <c r="G29" s="3"/>
      <c r="H29" s="3"/>
      <c r="I29" s="3"/>
      <c r="J29" s="24">
        <f t="shared" si="5"/>
        <v>0</v>
      </c>
      <c r="K29" s="1"/>
      <c r="L29" s="3"/>
      <c r="M29" s="3"/>
      <c r="N29" s="3"/>
      <c r="O29" s="3"/>
      <c r="P29" s="3"/>
      <c r="Q29" s="3"/>
    </row>
    <row r="30" spans="1:17" ht="18.75" x14ac:dyDescent="0.3">
      <c r="A30" s="1"/>
      <c r="B30" s="19" t="s">
        <v>29</v>
      </c>
      <c r="C30" s="33"/>
      <c r="D30" s="34"/>
      <c r="E30" s="35">
        <f>SUM(E26:E29)</f>
        <v>0</v>
      </c>
      <c r="F30" s="35">
        <f>SUM(F26:F28)</f>
        <v>0</v>
      </c>
      <c r="G30" s="35">
        <f>SUM(G26:G28)</f>
        <v>0</v>
      </c>
      <c r="H30" s="35">
        <f>SUM(H26:H29)</f>
        <v>0</v>
      </c>
      <c r="I30" s="35">
        <f>SUM(I26:I29)</f>
        <v>0</v>
      </c>
      <c r="J30" s="35">
        <f t="shared" ref="J30" si="6">SUM(J26:J29)</f>
        <v>0</v>
      </c>
      <c r="K30" s="1"/>
      <c r="L30" s="3"/>
      <c r="M30" s="3"/>
      <c r="N30" s="3"/>
      <c r="O30" s="3"/>
      <c r="P30" s="3"/>
      <c r="Q30" s="3"/>
    </row>
    <row r="31" spans="1:17" ht="18.75" x14ac:dyDescent="0.3">
      <c r="A31" s="1"/>
      <c r="B31" s="1"/>
      <c r="C31" s="2"/>
      <c r="D31" s="1"/>
      <c r="E31" s="3"/>
      <c r="F31" s="3"/>
      <c r="G31" s="3"/>
      <c r="H31" s="3"/>
      <c r="I31" s="3"/>
      <c r="J31" s="36"/>
      <c r="K31" s="1"/>
      <c r="L31" s="3"/>
      <c r="M31" s="3"/>
      <c r="N31" s="3"/>
      <c r="O31" s="3"/>
      <c r="P31" s="3"/>
      <c r="Q31" s="3"/>
    </row>
    <row r="32" spans="1:17" ht="18.75" x14ac:dyDescent="0.3">
      <c r="A32" s="1"/>
      <c r="B32" s="19" t="s">
        <v>71</v>
      </c>
      <c r="C32" s="33" t="s">
        <v>72</v>
      </c>
      <c r="D32" s="1"/>
      <c r="E32" s="3"/>
      <c r="F32" s="3"/>
      <c r="G32" s="3"/>
      <c r="H32" s="3"/>
      <c r="I32" s="3"/>
      <c r="J32" s="36"/>
      <c r="K32" s="1"/>
      <c r="L32" s="3"/>
      <c r="M32" s="3"/>
      <c r="N32" s="3"/>
      <c r="O32" s="3"/>
      <c r="P32" s="3"/>
      <c r="Q32" s="3"/>
    </row>
    <row r="33" spans="1:17" ht="21" x14ac:dyDescent="0.35">
      <c r="A33" s="1"/>
      <c r="B33" s="1" t="s">
        <v>73</v>
      </c>
      <c r="C33" s="2"/>
      <c r="D33" t="s">
        <v>74</v>
      </c>
      <c r="E33" s="3"/>
      <c r="F33" s="3"/>
      <c r="G33" s="3"/>
      <c r="H33" s="3"/>
      <c r="I33" s="3"/>
      <c r="J33" s="42"/>
      <c r="K33" s="1"/>
      <c r="L33" s="3"/>
      <c r="M33" s="3"/>
      <c r="N33" s="3"/>
      <c r="O33" s="3"/>
      <c r="P33" s="3"/>
      <c r="Q33" s="3"/>
    </row>
    <row r="34" spans="1:17" ht="21" x14ac:dyDescent="0.35">
      <c r="A34" s="1"/>
      <c r="B34" t="s">
        <v>73</v>
      </c>
      <c r="C34" s="2" t="s">
        <v>75</v>
      </c>
      <c r="D34" t="s">
        <v>76</v>
      </c>
      <c r="E34" s="3"/>
      <c r="F34" s="3"/>
      <c r="G34" s="3"/>
      <c r="H34" s="3"/>
      <c r="I34" s="3"/>
      <c r="J34" s="24">
        <f t="shared" ref="J34:J51" si="7">E34-H34-I34</f>
        <v>0</v>
      </c>
      <c r="K34" s="1"/>
      <c r="L34" s="3"/>
      <c r="M34" s="3"/>
      <c r="N34" s="3"/>
      <c r="O34" s="3"/>
      <c r="P34" s="3"/>
      <c r="Q34" s="3"/>
    </row>
    <row r="35" spans="1:17" ht="21" x14ac:dyDescent="0.35">
      <c r="A35" s="1"/>
      <c r="B35" s="1" t="s">
        <v>77</v>
      </c>
      <c r="C35" s="2" t="s">
        <v>145</v>
      </c>
      <c r="D35" t="s">
        <v>76</v>
      </c>
      <c r="E35" s="3"/>
      <c r="F35" s="3"/>
      <c r="G35" s="3"/>
      <c r="H35" s="3"/>
      <c r="I35" s="3"/>
      <c r="J35" s="24">
        <f t="shared" si="7"/>
        <v>0</v>
      </c>
      <c r="K35" s="1"/>
      <c r="L35" s="3"/>
      <c r="M35" s="3"/>
      <c r="N35" s="3"/>
      <c r="O35" s="3"/>
      <c r="P35" s="3"/>
      <c r="Q35" s="3"/>
    </row>
    <row r="36" spans="1:17" ht="21" x14ac:dyDescent="0.35">
      <c r="A36" s="1"/>
      <c r="B36" t="s">
        <v>146</v>
      </c>
      <c r="C36" s="2" t="s">
        <v>147</v>
      </c>
      <c r="D36" t="s">
        <v>76</v>
      </c>
      <c r="E36" s="3"/>
      <c r="F36" s="3"/>
      <c r="G36" s="3"/>
      <c r="H36" s="3"/>
      <c r="I36" s="3"/>
      <c r="J36" s="24">
        <f t="shared" si="7"/>
        <v>0</v>
      </c>
      <c r="K36" s="1"/>
      <c r="L36" s="3"/>
      <c r="M36" s="3"/>
      <c r="N36" s="3"/>
      <c r="O36" s="3"/>
      <c r="P36" s="3"/>
      <c r="Q36" s="3"/>
    </row>
    <row r="37" spans="1:17" ht="21" x14ac:dyDescent="0.35">
      <c r="A37" s="1"/>
      <c r="B37" s="1" t="s">
        <v>78</v>
      </c>
      <c r="C37" s="2" t="s">
        <v>141</v>
      </c>
      <c r="D37" s="1" t="s">
        <v>79</v>
      </c>
      <c r="E37" s="3"/>
      <c r="F37" s="3"/>
      <c r="G37" s="3"/>
      <c r="H37" s="3"/>
      <c r="I37" s="3"/>
      <c r="J37" s="24">
        <f t="shared" si="7"/>
        <v>0</v>
      </c>
      <c r="K37" s="1"/>
      <c r="L37" s="3"/>
      <c r="M37" s="3"/>
      <c r="N37" s="3"/>
      <c r="O37" s="3"/>
      <c r="P37" s="3"/>
      <c r="Q37" s="3"/>
    </row>
    <row r="38" spans="1:17" ht="21" x14ac:dyDescent="0.35">
      <c r="A38" s="1"/>
      <c r="B38" s="1" t="s">
        <v>80</v>
      </c>
      <c r="C38" s="2" t="s">
        <v>81</v>
      </c>
      <c r="D38" s="1" t="s">
        <v>82</v>
      </c>
      <c r="E38" s="3"/>
      <c r="F38" s="3"/>
      <c r="G38" s="3"/>
      <c r="H38" s="3"/>
      <c r="I38" s="3"/>
      <c r="J38" s="24">
        <f t="shared" si="7"/>
        <v>0</v>
      </c>
      <c r="K38" s="1"/>
      <c r="L38" s="3"/>
      <c r="M38" s="3"/>
      <c r="N38" s="3"/>
      <c r="O38" s="3"/>
      <c r="P38" s="3"/>
      <c r="Q38" s="3"/>
    </row>
    <row r="39" spans="1:17" ht="21" x14ac:dyDescent="0.35">
      <c r="A39" s="1"/>
      <c r="B39" s="1" t="s">
        <v>83</v>
      </c>
      <c r="C39" s="2" t="s">
        <v>84</v>
      </c>
      <c r="D39" s="1" t="s">
        <v>85</v>
      </c>
      <c r="E39" s="3"/>
      <c r="F39" s="3"/>
      <c r="G39" s="3"/>
      <c r="H39" s="3"/>
      <c r="I39" s="3"/>
      <c r="J39" s="24">
        <f t="shared" si="7"/>
        <v>0</v>
      </c>
      <c r="K39" s="1"/>
      <c r="L39" s="3"/>
      <c r="M39" s="3"/>
      <c r="N39" s="3"/>
      <c r="O39" s="3"/>
      <c r="P39" s="3"/>
      <c r="Q39" s="3"/>
    </row>
    <row r="40" spans="1:17" ht="21" x14ac:dyDescent="0.35">
      <c r="A40" s="1"/>
      <c r="B40" s="1" t="s">
        <v>86</v>
      </c>
      <c r="C40" s="2" t="s">
        <v>87</v>
      </c>
      <c r="D40" s="1" t="s">
        <v>85</v>
      </c>
      <c r="E40" s="3"/>
      <c r="F40" s="3"/>
      <c r="G40" s="3"/>
      <c r="H40" s="3"/>
      <c r="I40" s="3"/>
      <c r="J40" s="24">
        <f t="shared" si="7"/>
        <v>0</v>
      </c>
      <c r="K40" s="1"/>
      <c r="L40" s="3"/>
      <c r="M40" s="3"/>
      <c r="N40" s="3"/>
      <c r="O40" s="3"/>
      <c r="P40" s="3"/>
      <c r="Q40" s="3"/>
    </row>
    <row r="41" spans="1:17" ht="21" x14ac:dyDescent="0.35">
      <c r="A41" s="1"/>
      <c r="B41" s="1" t="s">
        <v>88</v>
      </c>
      <c r="C41" s="2" t="s">
        <v>89</v>
      </c>
      <c r="D41" s="1" t="s">
        <v>85</v>
      </c>
      <c r="E41" s="3"/>
      <c r="F41" s="3"/>
      <c r="G41" s="3"/>
      <c r="H41" s="3"/>
      <c r="I41" s="3"/>
      <c r="J41" s="24">
        <f t="shared" si="7"/>
        <v>0</v>
      </c>
      <c r="K41" s="1"/>
      <c r="L41" s="3"/>
      <c r="M41" s="3"/>
      <c r="N41" s="3"/>
      <c r="O41" s="3"/>
      <c r="P41" s="3"/>
      <c r="Q41" s="3"/>
    </row>
    <row r="42" spans="1:17" ht="21" x14ac:dyDescent="0.35">
      <c r="A42" s="1"/>
      <c r="B42" t="s">
        <v>90</v>
      </c>
      <c r="C42" s="2" t="s">
        <v>91</v>
      </c>
      <c r="D42" t="s">
        <v>92</v>
      </c>
      <c r="E42" s="3"/>
      <c r="F42" s="3"/>
      <c r="G42" s="3"/>
      <c r="H42" s="3"/>
      <c r="I42" s="3"/>
      <c r="J42" s="24">
        <f t="shared" si="7"/>
        <v>0</v>
      </c>
      <c r="K42" s="1"/>
      <c r="L42" s="3"/>
      <c r="M42" s="3"/>
      <c r="N42" s="3"/>
      <c r="O42" s="3"/>
      <c r="P42" s="3"/>
      <c r="Q42" s="3"/>
    </row>
    <row r="43" spans="1:17" ht="21" x14ac:dyDescent="0.35">
      <c r="A43" s="1"/>
      <c r="B43" s="1" t="s">
        <v>93</v>
      </c>
      <c r="C43" s="2" t="s">
        <v>94</v>
      </c>
      <c r="D43" s="1" t="s">
        <v>92</v>
      </c>
      <c r="E43" s="3"/>
      <c r="F43" s="3"/>
      <c r="G43" s="3"/>
      <c r="H43" s="3"/>
      <c r="I43" s="3"/>
      <c r="J43" s="24">
        <f t="shared" si="7"/>
        <v>0</v>
      </c>
      <c r="K43" s="1"/>
      <c r="L43" s="3"/>
      <c r="M43" s="3"/>
      <c r="N43" s="3"/>
      <c r="O43" s="3"/>
      <c r="P43" s="3"/>
      <c r="Q43" s="3"/>
    </row>
    <row r="44" spans="1:17" ht="21" x14ac:dyDescent="0.35">
      <c r="A44" s="1"/>
      <c r="B44" s="1" t="s">
        <v>95</v>
      </c>
      <c r="C44" s="2" t="s">
        <v>96</v>
      </c>
      <c r="D44" s="1" t="s">
        <v>97</v>
      </c>
      <c r="E44" s="3"/>
      <c r="F44" s="3"/>
      <c r="G44" s="3"/>
      <c r="H44" s="3"/>
      <c r="I44" s="3"/>
      <c r="J44" s="24">
        <f t="shared" si="7"/>
        <v>0</v>
      </c>
      <c r="K44" s="1"/>
      <c r="L44" s="3"/>
      <c r="M44" s="3"/>
      <c r="N44" s="3"/>
      <c r="O44" s="3"/>
      <c r="P44" s="3"/>
      <c r="Q44" s="3"/>
    </row>
    <row r="45" spans="1:17" ht="21" x14ac:dyDescent="0.35">
      <c r="A45" s="1"/>
      <c r="B45" s="1" t="s">
        <v>98</v>
      </c>
      <c r="C45" s="2" t="s">
        <v>99</v>
      </c>
      <c r="D45" s="1" t="s">
        <v>97</v>
      </c>
      <c r="E45" s="3"/>
      <c r="F45" s="3"/>
      <c r="G45" s="3"/>
      <c r="H45" s="3"/>
      <c r="I45" s="3"/>
      <c r="J45" s="24">
        <f t="shared" si="7"/>
        <v>0</v>
      </c>
      <c r="K45" s="1"/>
      <c r="L45" s="3"/>
      <c r="M45" s="3"/>
      <c r="N45" s="3"/>
      <c r="O45" s="3"/>
      <c r="P45" s="3"/>
      <c r="Q45" s="3"/>
    </row>
    <row r="46" spans="1:17" ht="21" x14ac:dyDescent="0.35">
      <c r="A46" s="1"/>
      <c r="B46" t="s">
        <v>100</v>
      </c>
      <c r="C46" s="2" t="s">
        <v>101</v>
      </c>
      <c r="D46" t="s">
        <v>102</v>
      </c>
      <c r="E46" s="3"/>
      <c r="F46" s="3"/>
      <c r="G46" s="3"/>
      <c r="H46" s="3"/>
      <c r="I46" s="3"/>
      <c r="J46" s="24">
        <f t="shared" si="7"/>
        <v>0</v>
      </c>
      <c r="K46" s="1"/>
      <c r="L46" s="3"/>
      <c r="M46" s="3"/>
      <c r="N46" s="3"/>
      <c r="O46" s="3"/>
      <c r="P46" s="3"/>
      <c r="Q46" s="3"/>
    </row>
    <row r="47" spans="1:17" ht="21" x14ac:dyDescent="0.35">
      <c r="A47" s="1"/>
      <c r="B47" t="s">
        <v>103</v>
      </c>
      <c r="C47" s="2" t="s">
        <v>104</v>
      </c>
      <c r="D47" t="s">
        <v>102</v>
      </c>
      <c r="E47" s="3"/>
      <c r="F47" s="3"/>
      <c r="G47" s="3"/>
      <c r="H47" s="3"/>
      <c r="I47" s="3"/>
      <c r="J47" s="24">
        <f t="shared" si="7"/>
        <v>0</v>
      </c>
      <c r="K47" s="1"/>
      <c r="L47" s="3"/>
      <c r="M47" s="3"/>
      <c r="N47" s="3"/>
      <c r="O47" s="3"/>
      <c r="P47" s="3"/>
      <c r="Q47" s="3"/>
    </row>
    <row r="48" spans="1:17" ht="21" x14ac:dyDescent="0.35">
      <c r="A48" s="1"/>
      <c r="B48" t="s">
        <v>105</v>
      </c>
      <c r="C48" s="2" t="s">
        <v>106</v>
      </c>
      <c r="D48" t="s">
        <v>102</v>
      </c>
      <c r="E48" s="3"/>
      <c r="F48" s="3"/>
      <c r="G48" s="3"/>
      <c r="H48" s="3"/>
      <c r="I48" s="3"/>
      <c r="J48" s="24">
        <f t="shared" si="7"/>
        <v>0</v>
      </c>
      <c r="K48" s="1"/>
      <c r="L48" s="3"/>
      <c r="M48" s="3"/>
      <c r="N48" s="3"/>
      <c r="O48" s="3"/>
      <c r="P48" s="3"/>
      <c r="Q48" s="3"/>
    </row>
    <row r="49" spans="1:17" ht="21" x14ac:dyDescent="0.35">
      <c r="A49" s="1"/>
      <c r="B49" t="s">
        <v>107</v>
      </c>
      <c r="C49" s="2" t="s">
        <v>108</v>
      </c>
      <c r="D49" t="s">
        <v>102</v>
      </c>
      <c r="E49" s="3"/>
      <c r="F49" s="3"/>
      <c r="G49" s="3"/>
      <c r="H49" s="3"/>
      <c r="I49" s="3"/>
      <c r="J49" s="24">
        <f t="shared" si="7"/>
        <v>0</v>
      </c>
      <c r="K49" s="1"/>
      <c r="L49" s="3"/>
      <c r="M49" s="3"/>
      <c r="N49" s="3"/>
      <c r="O49" s="3"/>
      <c r="P49" s="3"/>
      <c r="Q49" s="3"/>
    </row>
    <row r="50" spans="1:17" ht="21" x14ac:dyDescent="0.35">
      <c r="A50" s="1"/>
      <c r="B50" t="s">
        <v>109</v>
      </c>
      <c r="C50" s="2" t="s">
        <v>110</v>
      </c>
      <c r="D50" t="s">
        <v>102</v>
      </c>
      <c r="E50" s="3"/>
      <c r="F50" s="3"/>
      <c r="G50" s="3"/>
      <c r="H50" s="3"/>
      <c r="I50" s="3"/>
      <c r="J50" s="24">
        <f t="shared" si="7"/>
        <v>0</v>
      </c>
      <c r="K50" s="1"/>
      <c r="L50" s="3"/>
      <c r="M50" s="3"/>
      <c r="N50" s="3"/>
      <c r="O50" s="3"/>
      <c r="P50" s="3"/>
      <c r="Q50" s="3"/>
    </row>
    <row r="51" spans="1:17" ht="21" x14ac:dyDescent="0.35">
      <c r="A51" s="1"/>
      <c r="B51" t="s">
        <v>111</v>
      </c>
      <c r="C51" s="2" t="s">
        <v>139</v>
      </c>
      <c r="D51" t="s">
        <v>112</v>
      </c>
      <c r="E51" s="3"/>
      <c r="F51" s="3"/>
      <c r="G51" s="3"/>
      <c r="H51" s="3"/>
      <c r="I51" s="3"/>
      <c r="J51" s="24">
        <f t="shared" si="7"/>
        <v>0</v>
      </c>
      <c r="K51" s="1"/>
      <c r="L51" s="3"/>
      <c r="M51" s="3"/>
      <c r="N51" s="3"/>
      <c r="O51" s="3"/>
      <c r="P51" s="3"/>
      <c r="Q51" s="3"/>
    </row>
    <row r="52" spans="1:17" ht="18.75" x14ac:dyDescent="0.3">
      <c r="A52" s="1"/>
      <c r="B52" s="19" t="s">
        <v>29</v>
      </c>
      <c r="C52" s="33"/>
      <c r="D52" s="34"/>
      <c r="E52" s="35">
        <f>SUM(E33:E51)</f>
        <v>0</v>
      </c>
      <c r="F52" s="35">
        <f t="shared" ref="F52:I52" si="8">SUM(F33:F51)</f>
        <v>0</v>
      </c>
      <c r="G52" s="35">
        <f t="shared" si="8"/>
        <v>0</v>
      </c>
      <c r="H52" s="35">
        <f t="shared" si="8"/>
        <v>0</v>
      </c>
      <c r="I52" s="35">
        <f t="shared" si="8"/>
        <v>0</v>
      </c>
      <c r="J52" s="35">
        <f>SUM(J33:J51)</f>
        <v>0</v>
      </c>
      <c r="K52" s="1"/>
      <c r="L52" s="3"/>
      <c r="M52" s="3"/>
      <c r="N52" s="3"/>
      <c r="O52" s="3"/>
      <c r="P52" s="3"/>
      <c r="Q52" s="3"/>
    </row>
    <row r="53" spans="1:17" ht="18.75" x14ac:dyDescent="0.3">
      <c r="A53" s="1"/>
      <c r="B53" s="1"/>
      <c r="C53" s="2"/>
      <c r="D53" s="1"/>
      <c r="E53" s="3"/>
      <c r="F53" s="3"/>
      <c r="G53" s="3"/>
      <c r="H53" s="3"/>
      <c r="I53" s="3"/>
      <c r="J53" s="36"/>
      <c r="K53" s="1"/>
      <c r="L53" s="3"/>
      <c r="M53" s="3"/>
      <c r="N53" s="3"/>
      <c r="O53" s="3"/>
      <c r="P53" s="3"/>
      <c r="Q53" s="3"/>
    </row>
    <row r="54" spans="1:17" ht="18.75" x14ac:dyDescent="0.3">
      <c r="A54" s="1"/>
      <c r="B54" s="19" t="s">
        <v>113</v>
      </c>
      <c r="C54" s="33" t="s">
        <v>114</v>
      </c>
      <c r="D54" s="1"/>
      <c r="E54" s="3"/>
      <c r="F54" s="3"/>
      <c r="G54" s="3"/>
      <c r="H54" s="3"/>
      <c r="I54" s="3"/>
      <c r="J54" s="36"/>
      <c r="K54" s="1"/>
      <c r="L54" s="3"/>
      <c r="M54" s="3"/>
      <c r="N54" s="3"/>
      <c r="O54" s="3"/>
      <c r="P54" s="3"/>
      <c r="Q54" s="3"/>
    </row>
    <row r="55" spans="1:17" ht="21" x14ac:dyDescent="0.35">
      <c r="A55" s="1"/>
      <c r="B55" s="1" t="s">
        <v>115</v>
      </c>
      <c r="C55" s="2" t="s">
        <v>142</v>
      </c>
      <c r="D55" s="1" t="s">
        <v>116</v>
      </c>
      <c r="E55" s="3"/>
      <c r="F55" s="3"/>
      <c r="G55" s="3"/>
      <c r="H55" s="3"/>
      <c r="I55" s="3"/>
      <c r="J55" s="24">
        <f t="shared" ref="J55:J60" si="9">E55-H55-I55</f>
        <v>0</v>
      </c>
      <c r="K55" s="1"/>
      <c r="L55" s="3"/>
      <c r="M55" s="3"/>
      <c r="N55" s="3"/>
      <c r="O55" s="3"/>
      <c r="P55" s="3"/>
      <c r="Q55" s="3"/>
    </row>
    <row r="56" spans="1:17" ht="21" x14ac:dyDescent="0.35">
      <c r="A56" s="1"/>
      <c r="B56" s="1" t="s">
        <v>117</v>
      </c>
      <c r="C56" s="2" t="s">
        <v>118</v>
      </c>
      <c r="D56" s="1" t="s">
        <v>74</v>
      </c>
      <c r="E56" s="3"/>
      <c r="F56" s="3"/>
      <c r="G56" s="3"/>
      <c r="H56" s="3"/>
      <c r="I56" s="3"/>
      <c r="J56" s="24">
        <f t="shared" si="9"/>
        <v>0</v>
      </c>
      <c r="K56" s="1"/>
      <c r="L56" s="3"/>
      <c r="M56" s="3"/>
      <c r="N56" s="3"/>
      <c r="O56" s="3"/>
      <c r="P56" s="3"/>
      <c r="Q56" s="3"/>
    </row>
    <row r="57" spans="1:17" ht="21" x14ac:dyDescent="0.35">
      <c r="A57" s="1"/>
      <c r="B57" s="1" t="s">
        <v>119</v>
      </c>
      <c r="C57" s="2" t="s">
        <v>120</v>
      </c>
      <c r="D57" s="1" t="s">
        <v>102</v>
      </c>
      <c r="E57" s="3"/>
      <c r="F57" s="3"/>
      <c r="G57" s="3"/>
      <c r="H57" s="3"/>
      <c r="I57" s="3"/>
      <c r="J57" s="24">
        <f t="shared" si="9"/>
        <v>0</v>
      </c>
      <c r="K57" s="1"/>
      <c r="L57" s="3"/>
      <c r="M57" s="3"/>
      <c r="N57" s="3"/>
      <c r="O57" s="3"/>
      <c r="P57" s="3"/>
      <c r="Q57" s="3"/>
    </row>
    <row r="58" spans="1:17" ht="87.75" x14ac:dyDescent="0.35">
      <c r="A58" s="1" t="s">
        <v>121</v>
      </c>
      <c r="B58" t="s">
        <v>122</v>
      </c>
      <c r="C58" s="2" t="s">
        <v>123</v>
      </c>
      <c r="D58" s="45" t="s">
        <v>124</v>
      </c>
      <c r="E58" s="3"/>
      <c r="F58" s="3"/>
      <c r="G58" s="3"/>
      <c r="H58" s="3"/>
      <c r="I58" s="3"/>
      <c r="J58" s="24">
        <f t="shared" si="9"/>
        <v>0</v>
      </c>
      <c r="K58" s="1"/>
      <c r="L58" s="3"/>
      <c r="M58" s="3"/>
      <c r="N58" s="3"/>
      <c r="O58" s="3"/>
      <c r="P58" s="3"/>
      <c r="Q58" s="3"/>
    </row>
    <row r="59" spans="1:17" ht="87.75" x14ac:dyDescent="0.35">
      <c r="A59" s="1"/>
      <c r="B59" t="s">
        <v>125</v>
      </c>
      <c r="C59" s="2" t="s">
        <v>126</v>
      </c>
      <c r="D59" s="45" t="s">
        <v>124</v>
      </c>
      <c r="E59" s="3">
        <v>11288.22</v>
      </c>
      <c r="F59" s="3"/>
      <c r="G59" s="3"/>
      <c r="H59" s="3">
        <v>1869.75</v>
      </c>
      <c r="I59" s="3">
        <v>-0.13</v>
      </c>
      <c r="J59" s="24">
        <f t="shared" si="9"/>
        <v>9418.5999999999985</v>
      </c>
      <c r="K59" s="1"/>
      <c r="L59" s="3">
        <v>11772</v>
      </c>
      <c r="M59" s="3">
        <v>1973.09</v>
      </c>
      <c r="N59" s="3"/>
      <c r="O59" s="3">
        <f>L59-M59-N59</f>
        <v>9798.91</v>
      </c>
      <c r="P59" s="3"/>
      <c r="Q59" s="3">
        <f>L59-E59</f>
        <v>483.78000000000065</v>
      </c>
    </row>
    <row r="60" spans="1:17" ht="87.75" x14ac:dyDescent="0.35">
      <c r="A60" s="1"/>
      <c r="B60" t="s">
        <v>127</v>
      </c>
      <c r="C60" s="2" t="s">
        <v>128</v>
      </c>
      <c r="D60" s="45" t="s">
        <v>124</v>
      </c>
      <c r="E60" s="3">
        <v>11417.23</v>
      </c>
      <c r="F60" s="3"/>
      <c r="G60" s="3"/>
      <c r="H60" s="3">
        <v>1897.31</v>
      </c>
      <c r="I60" s="3">
        <v>-0.08</v>
      </c>
      <c r="J60" s="24">
        <f t="shared" si="9"/>
        <v>9520</v>
      </c>
      <c r="K60" s="1"/>
      <c r="L60" s="3">
        <v>11772</v>
      </c>
      <c r="M60" s="3">
        <v>1973.09</v>
      </c>
      <c r="N60" s="3"/>
      <c r="O60" s="3">
        <f>L60-M60-N60</f>
        <v>9798.91</v>
      </c>
      <c r="P60" s="3"/>
      <c r="Q60" s="3">
        <f>L60-E60</f>
        <v>354.77000000000044</v>
      </c>
    </row>
    <row r="61" spans="1:17" ht="18.75" x14ac:dyDescent="0.3">
      <c r="A61" s="1"/>
      <c r="B61" s="19" t="s">
        <v>29</v>
      </c>
      <c r="C61" s="33"/>
      <c r="D61" s="34"/>
      <c r="E61" s="35">
        <f>SUM(E55:E60)</f>
        <v>22705.449999999997</v>
      </c>
      <c r="F61" s="35">
        <f t="shared" ref="F61:I61" si="10">SUM(F55:F60)</f>
        <v>0</v>
      </c>
      <c r="G61" s="35">
        <f t="shared" si="10"/>
        <v>0</v>
      </c>
      <c r="H61" s="35">
        <f t="shared" si="10"/>
        <v>3767.06</v>
      </c>
      <c r="I61" s="35">
        <f t="shared" si="10"/>
        <v>-0.21000000000000002</v>
      </c>
      <c r="J61" s="35">
        <f>SUM(J55:J60)</f>
        <v>18938.599999999999</v>
      </c>
      <c r="K61" s="1"/>
      <c r="L61" s="3"/>
      <c r="M61" s="3"/>
      <c r="N61" s="3"/>
      <c r="O61" s="3"/>
      <c r="P61" s="3"/>
      <c r="Q61" s="3"/>
    </row>
    <row r="62" spans="1:17" ht="18.75" x14ac:dyDescent="0.3">
      <c r="A62" s="1"/>
      <c r="B62" s="19"/>
      <c r="C62" s="2"/>
      <c r="D62" s="1"/>
      <c r="E62" s="3"/>
      <c r="F62" s="46"/>
      <c r="G62" s="46"/>
      <c r="H62" s="46"/>
      <c r="I62" s="46"/>
      <c r="J62" s="47"/>
      <c r="K62" s="1"/>
      <c r="L62" s="3"/>
      <c r="M62" s="3"/>
      <c r="N62" s="3"/>
      <c r="O62" s="3"/>
      <c r="P62" s="3"/>
      <c r="Q62" s="3"/>
    </row>
    <row r="63" spans="1:17" ht="18.75" x14ac:dyDescent="0.3">
      <c r="A63" s="1"/>
      <c r="B63" s="19" t="s">
        <v>129</v>
      </c>
      <c r="C63" s="33" t="s">
        <v>130</v>
      </c>
      <c r="D63" s="1"/>
      <c r="E63" s="3"/>
      <c r="F63" s="46"/>
      <c r="G63" s="46"/>
      <c r="H63" s="46"/>
      <c r="I63" s="46"/>
      <c r="J63" s="47"/>
      <c r="K63" s="1"/>
      <c r="L63" s="3"/>
      <c r="M63" s="3"/>
      <c r="N63" s="3"/>
      <c r="O63" s="3"/>
      <c r="P63" s="3"/>
      <c r="Q63" s="3"/>
    </row>
    <row r="64" spans="1:17" ht="21" x14ac:dyDescent="0.35">
      <c r="A64" s="1"/>
      <c r="B64" s="1" t="s">
        <v>131</v>
      </c>
      <c r="C64" s="2" t="s">
        <v>132</v>
      </c>
      <c r="D64" s="1" t="s">
        <v>34</v>
      </c>
      <c r="E64" s="3"/>
      <c r="F64" s="3"/>
      <c r="G64" s="3"/>
      <c r="H64" s="3"/>
      <c r="I64" s="3"/>
      <c r="J64" s="24">
        <f t="shared" ref="J64" si="11">E64-H64-I64</f>
        <v>0</v>
      </c>
      <c r="K64" s="1"/>
      <c r="L64" s="3"/>
      <c r="M64" s="3"/>
      <c r="N64" s="3"/>
      <c r="O64" s="3"/>
      <c r="P64" s="3"/>
      <c r="Q64" s="3"/>
    </row>
    <row r="65" spans="1:17" ht="18.75" x14ac:dyDescent="0.3">
      <c r="A65" s="1"/>
      <c r="B65" s="19" t="s">
        <v>29</v>
      </c>
      <c r="C65" s="1"/>
      <c r="D65" s="1"/>
      <c r="E65" s="35">
        <f>E64</f>
        <v>0</v>
      </c>
      <c r="F65" s="35">
        <f t="shared" ref="F65:I65" si="12">F64</f>
        <v>0</v>
      </c>
      <c r="G65" s="35">
        <f t="shared" si="12"/>
        <v>0</v>
      </c>
      <c r="H65" s="35">
        <f t="shared" si="12"/>
        <v>0</v>
      </c>
      <c r="I65" s="35">
        <f t="shared" si="12"/>
        <v>0</v>
      </c>
      <c r="J65" s="35">
        <f>J64</f>
        <v>0</v>
      </c>
      <c r="K65" s="1"/>
      <c r="L65" s="3"/>
      <c r="M65" s="3"/>
      <c r="N65" s="3"/>
      <c r="O65" s="3"/>
      <c r="P65" s="3"/>
      <c r="Q65" s="3"/>
    </row>
    <row r="66" spans="1:17" ht="18.75" x14ac:dyDescent="0.3">
      <c r="A66" s="1"/>
      <c r="B66" s="19"/>
      <c r="C66" s="1"/>
      <c r="D66" s="1"/>
      <c r="E66" s="3"/>
      <c r="F66" s="46"/>
      <c r="G66" s="46"/>
      <c r="H66" s="46"/>
      <c r="I66" s="46"/>
      <c r="J66" s="47"/>
      <c r="K66" s="1"/>
      <c r="L66" s="3"/>
      <c r="M66" s="3"/>
      <c r="N66" s="3"/>
      <c r="O66" s="3"/>
      <c r="P66" s="3"/>
      <c r="Q66" s="3"/>
    </row>
    <row r="67" spans="1:1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49"/>
      <c r="K67" s="1"/>
      <c r="L67" s="3"/>
      <c r="M67" s="3"/>
      <c r="N67" s="3"/>
      <c r="O67" s="3"/>
      <c r="P67" s="3"/>
      <c r="Q67" s="3"/>
    </row>
    <row r="68" spans="1:17" ht="18.75" x14ac:dyDescent="0.3">
      <c r="A68" s="1"/>
      <c r="B68" s="1"/>
      <c r="C68" s="50" t="s">
        <v>133</v>
      </c>
      <c r="D68" s="1"/>
      <c r="E68" s="51">
        <f>E9+E23+E30+E52+E61+E65</f>
        <v>78533.02</v>
      </c>
      <c r="F68" s="51">
        <f t="shared" ref="F68:I68" si="13">F9+F23+F30+F52+F61+F65</f>
        <v>2562.5499999999997</v>
      </c>
      <c r="G68" s="51">
        <f t="shared" si="13"/>
        <v>2562.54</v>
      </c>
      <c r="H68" s="51">
        <f t="shared" si="13"/>
        <v>15439.569999999998</v>
      </c>
      <c r="I68" s="51">
        <f t="shared" si="13"/>
        <v>-0.15000000000000002</v>
      </c>
      <c r="J68" s="53">
        <f>ROUND(+J9+J23+J30+J52+J61+J65,1)</f>
        <v>63093.599999999999</v>
      </c>
      <c r="K68" s="1"/>
      <c r="L68" s="68">
        <f>SUM(L7:L60)</f>
        <v>80910.25</v>
      </c>
      <c r="M68" s="68">
        <f t="shared" ref="M68:Q68" si="14">SUM(M7:M60)</f>
        <v>15985.36</v>
      </c>
      <c r="N68" s="68">
        <f t="shared" si="14"/>
        <v>0.47</v>
      </c>
      <c r="O68" s="68">
        <f t="shared" si="14"/>
        <v>64924.420000000013</v>
      </c>
      <c r="P68" s="68"/>
      <c r="Q68" s="68">
        <f t="shared" si="14"/>
        <v>2377.2299999999968</v>
      </c>
    </row>
    <row r="69" spans="1:17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2"/>
      <c r="K69" s="1"/>
      <c r="L69" s="1"/>
      <c r="M69" s="1"/>
      <c r="N69" s="1"/>
      <c r="O69" s="1"/>
      <c r="P69" s="1"/>
      <c r="Q69" s="1"/>
    </row>
    <row r="70" spans="1:17" ht="15.75" x14ac:dyDescent="0.25">
      <c r="A70" s="1"/>
      <c r="B70" s="1"/>
      <c r="D70" s="1"/>
      <c r="E70" s="3"/>
      <c r="F70" s="1"/>
      <c r="G70" s="1"/>
      <c r="H70" s="1"/>
      <c r="I70" s="1"/>
      <c r="J70" s="2"/>
      <c r="K70" s="1"/>
      <c r="L70" s="26"/>
      <c r="M70" s="1"/>
      <c r="N70" s="1"/>
      <c r="O70" s="1"/>
      <c r="P70" s="1"/>
      <c r="Q70" s="1"/>
    </row>
    <row r="71" spans="1:17" ht="15.75" x14ac:dyDescent="0.25">
      <c r="A71" s="1"/>
      <c r="B71" s="1"/>
      <c r="D71" s="1"/>
      <c r="E71" s="3"/>
      <c r="F71" s="1"/>
      <c r="G71" s="1"/>
      <c r="H71" s="1"/>
      <c r="I71" s="1"/>
      <c r="J71" s="2"/>
      <c r="K71" s="1"/>
      <c r="L71" s="1"/>
      <c r="M71" s="1"/>
      <c r="N71" s="1"/>
      <c r="O71" s="1"/>
      <c r="P71" s="1"/>
      <c r="Q71" s="1"/>
    </row>
    <row r="72" spans="1:1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2"/>
      <c r="K72" s="1"/>
      <c r="L72" s="1"/>
      <c r="M72" s="1"/>
      <c r="N72" s="1"/>
      <c r="O72" s="1"/>
      <c r="P72" s="1"/>
      <c r="Q72" s="1"/>
    </row>
    <row r="73" spans="1:1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2"/>
      <c r="K73" s="1"/>
      <c r="L73" s="1"/>
      <c r="M73" s="1"/>
      <c r="N73" s="1"/>
      <c r="O73" s="1"/>
      <c r="P73" s="1"/>
      <c r="Q73" s="1"/>
    </row>
    <row r="74" spans="1:17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2"/>
      <c r="K74" s="1"/>
      <c r="L74" s="1"/>
      <c r="M74" s="1"/>
      <c r="N74" s="1"/>
      <c r="O74" s="1"/>
      <c r="P74" s="1"/>
      <c r="Q74" s="1"/>
    </row>
    <row r="75" spans="1:17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2"/>
      <c r="K75" s="1"/>
      <c r="L75" s="1"/>
      <c r="M75" s="1"/>
      <c r="N75" s="1"/>
      <c r="O75" s="1"/>
      <c r="P75" s="1"/>
      <c r="Q75" s="1"/>
    </row>
    <row r="76" spans="1:17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2"/>
      <c r="K76" s="1"/>
      <c r="L76" s="1"/>
      <c r="M76" s="1"/>
      <c r="N76" s="1"/>
      <c r="O76" s="1"/>
      <c r="P76" s="1"/>
      <c r="Q76" s="1"/>
    </row>
    <row r="77" spans="1:17" ht="16.5" thickBot="1" x14ac:dyDescent="0.3">
      <c r="A77" s="1"/>
      <c r="B77" s="1"/>
      <c r="C77" s="60"/>
      <c r="D77" s="1"/>
      <c r="E77" s="60"/>
      <c r="F77" s="1"/>
      <c r="G77" s="1"/>
      <c r="H77" s="2"/>
      <c r="I77" s="1"/>
      <c r="J77" s="2"/>
      <c r="K77" s="1"/>
      <c r="L77" s="1"/>
      <c r="M77" s="1"/>
      <c r="N77" s="1"/>
      <c r="O77" s="1"/>
      <c r="P77" s="1"/>
      <c r="Q77" s="1"/>
    </row>
    <row r="78" spans="1:17" ht="15" x14ac:dyDescent="0.25">
      <c r="A78" s="1"/>
      <c r="B78" s="1"/>
      <c r="C78" s="62" t="s">
        <v>134</v>
      </c>
      <c r="D78" s="1"/>
      <c r="E78" s="62"/>
      <c r="F78" s="1"/>
      <c r="G78" s="1"/>
      <c r="H78" s="63" t="s">
        <v>135</v>
      </c>
      <c r="I78" s="1"/>
      <c r="J78" s="63"/>
      <c r="K78" s="1"/>
      <c r="L78" s="1"/>
      <c r="M78" s="1"/>
      <c r="N78" s="1"/>
      <c r="O78" s="1"/>
      <c r="P78" s="1"/>
      <c r="Q78" s="1"/>
    </row>
    <row r="79" spans="1:1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2"/>
      <c r="K79" s="1"/>
      <c r="L79" s="1"/>
      <c r="M79" s="1"/>
      <c r="N79" s="1"/>
      <c r="O79" s="1"/>
      <c r="P79" s="1"/>
      <c r="Q79" s="1"/>
    </row>
    <row r="80" spans="1:17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2"/>
      <c r="K80" s="1"/>
      <c r="L80" s="1"/>
      <c r="M80" s="1"/>
      <c r="N80" s="1"/>
      <c r="O80" s="1"/>
      <c r="P80" s="1"/>
      <c r="Q80" s="1"/>
    </row>
  </sheetData>
  <mergeCells count="1">
    <mergeCell ref="B4:J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A7A36-9006-49A5-93AF-CA6F49D1B28D}">
  <dimension ref="A1:V80"/>
  <sheetViews>
    <sheetView workbookViewId="0">
      <selection activeCell="G3" sqref="G3"/>
    </sheetView>
  </sheetViews>
  <sheetFormatPr baseColWidth="10" defaultRowHeight="14.25" x14ac:dyDescent="0.2"/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69" t="s">
        <v>156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ht="56.25" x14ac:dyDescent="0.2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8" t="s">
        <v>8</v>
      </c>
      <c r="K5" s="8" t="s">
        <v>9</v>
      </c>
      <c r="L5" s="14" t="s">
        <v>10</v>
      </c>
      <c r="M5" s="10" t="s">
        <v>11</v>
      </c>
      <c r="N5" s="10" t="s">
        <v>12</v>
      </c>
      <c r="O5" s="15" t="s">
        <v>13</v>
      </c>
      <c r="P5" s="56" t="s">
        <v>14</v>
      </c>
      <c r="Q5" s="16" t="s">
        <v>15</v>
      </c>
      <c r="R5" s="17" t="s">
        <v>16</v>
      </c>
      <c r="S5" s="14" t="s">
        <v>17</v>
      </c>
      <c r="T5" s="14" t="s">
        <v>18</v>
      </c>
      <c r="U5" s="18" t="s">
        <v>19</v>
      </c>
      <c r="V5" s="18" t="s">
        <v>20</v>
      </c>
    </row>
    <row r="6" spans="1:22" ht="15.75" x14ac:dyDescent="0.25">
      <c r="A6" s="1"/>
      <c r="B6" s="19" t="s">
        <v>21</v>
      </c>
      <c r="C6" s="20" t="s">
        <v>22</v>
      </c>
      <c r="D6" s="20"/>
      <c r="E6" s="21"/>
      <c r="F6" s="3"/>
      <c r="G6" s="22"/>
      <c r="H6" s="3"/>
      <c r="I6" s="21"/>
      <c r="J6" s="21"/>
      <c r="K6" s="21"/>
      <c r="L6" s="3"/>
      <c r="M6" s="3"/>
      <c r="N6" s="3"/>
      <c r="O6" s="21"/>
      <c r="P6" s="3"/>
      <c r="Q6" s="21"/>
      <c r="R6" s="4"/>
      <c r="S6" s="1"/>
      <c r="T6" s="1"/>
      <c r="U6" s="1"/>
      <c r="V6" s="1"/>
    </row>
    <row r="7" spans="1:22" ht="21" x14ac:dyDescent="0.35">
      <c r="A7" s="1"/>
      <c r="B7" s="1" t="s">
        <v>23</v>
      </c>
      <c r="C7" s="2" t="s">
        <v>24</v>
      </c>
      <c r="D7" s="1" t="s">
        <v>25</v>
      </c>
      <c r="E7" s="3">
        <v>20239.82</v>
      </c>
      <c r="F7" s="64">
        <v>15</v>
      </c>
      <c r="G7" s="37">
        <v>5036</v>
      </c>
      <c r="H7" s="3"/>
      <c r="I7" s="3"/>
      <c r="J7" s="3"/>
      <c r="K7" s="3">
        <f>E7+-I7</f>
        <v>20239.82</v>
      </c>
      <c r="L7" s="3">
        <v>0</v>
      </c>
      <c r="M7" s="3"/>
      <c r="N7" s="3">
        <v>3954.88</v>
      </c>
      <c r="O7" s="3">
        <v>0.16</v>
      </c>
      <c r="P7" s="23">
        <f>ROUND(E7*0.115,2)</f>
        <v>2327.58</v>
      </c>
      <c r="Q7" s="3">
        <f>SUM(N7:P7)+G7</f>
        <v>11318.619999999999</v>
      </c>
      <c r="R7" s="24">
        <f>K7-Q7</f>
        <v>8921.2000000000007</v>
      </c>
      <c r="S7" s="25">
        <v>797.55</v>
      </c>
      <c r="T7" s="26">
        <f>+E7*17.5%+E7*3%</f>
        <v>4149.1630999999998</v>
      </c>
      <c r="U7" s="27">
        <f>ROUND(+E7*2%,2)</f>
        <v>404.8</v>
      </c>
      <c r="V7" s="28">
        <f>SUM(S7:U7)</f>
        <v>5351.5131000000001</v>
      </c>
    </row>
    <row r="8" spans="1:22" ht="21" x14ac:dyDescent="0.35">
      <c r="A8" s="1"/>
      <c r="B8" s="1" t="s">
        <v>26</v>
      </c>
      <c r="C8" s="2" t="s">
        <v>27</v>
      </c>
      <c r="D8" s="1" t="s">
        <v>28</v>
      </c>
      <c r="E8" s="3">
        <v>6497.4</v>
      </c>
      <c r="F8" s="64">
        <v>15</v>
      </c>
      <c r="G8" s="3"/>
      <c r="H8" s="3"/>
      <c r="I8" s="29"/>
      <c r="J8" s="3"/>
      <c r="K8" s="3">
        <f>E8+-I8</f>
        <v>6497.4</v>
      </c>
      <c r="L8" s="3">
        <v>0</v>
      </c>
      <c r="M8" s="3"/>
      <c r="N8" s="3">
        <v>749.59</v>
      </c>
      <c r="O8" s="3">
        <v>0.06</v>
      </c>
      <c r="P8" s="30"/>
      <c r="Q8" s="3">
        <f>SUM(N8:P8)+G8</f>
        <v>749.65</v>
      </c>
      <c r="R8" s="24">
        <f>K8-Q8</f>
        <v>5747.75</v>
      </c>
      <c r="S8" s="25">
        <v>422.3</v>
      </c>
      <c r="T8" s="26"/>
      <c r="U8" s="31"/>
      <c r="V8" s="28">
        <f>SUM(S8:U8)</f>
        <v>422.3</v>
      </c>
    </row>
    <row r="9" spans="1:22" ht="18.75" x14ac:dyDescent="0.3">
      <c r="A9" s="1"/>
      <c r="B9" s="32" t="s">
        <v>29</v>
      </c>
      <c r="C9" s="33"/>
      <c r="D9" s="34"/>
      <c r="E9" s="35">
        <f>SUM(E7:E8)</f>
        <v>26737.22</v>
      </c>
      <c r="F9" s="35"/>
      <c r="G9" s="35">
        <f>+G8+G7</f>
        <v>5036</v>
      </c>
      <c r="H9" s="35"/>
      <c r="I9" s="35">
        <f t="shared" ref="I9:J9" si="0">SUM(I7:I8)</f>
        <v>0</v>
      </c>
      <c r="J9" s="35">
        <f t="shared" si="0"/>
        <v>0</v>
      </c>
      <c r="K9" s="35">
        <f>SUM(K7:K8)</f>
        <v>26737.22</v>
      </c>
      <c r="L9" s="35">
        <f t="shared" ref="L9:V9" si="1">SUM(L7:L8)</f>
        <v>0</v>
      </c>
      <c r="M9" s="35">
        <f t="shared" si="1"/>
        <v>0</v>
      </c>
      <c r="N9" s="35">
        <f t="shared" si="1"/>
        <v>4704.47</v>
      </c>
      <c r="O9" s="35">
        <f t="shared" si="1"/>
        <v>0.22</v>
      </c>
      <c r="P9" s="35">
        <f>SUM(P7:P8)</f>
        <v>2327.58</v>
      </c>
      <c r="Q9" s="35">
        <f t="shared" si="1"/>
        <v>12068.269999999999</v>
      </c>
      <c r="R9" s="35">
        <f>SUM(R7:R8)</f>
        <v>14668.95</v>
      </c>
      <c r="S9" s="35">
        <f t="shared" si="1"/>
        <v>1219.8499999999999</v>
      </c>
      <c r="T9" s="35">
        <f t="shared" si="1"/>
        <v>4149.1630999999998</v>
      </c>
      <c r="U9" s="35">
        <f t="shared" si="1"/>
        <v>404.8</v>
      </c>
      <c r="V9" s="35">
        <f t="shared" si="1"/>
        <v>5773.8131000000003</v>
      </c>
    </row>
    <row r="10" spans="1:22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6"/>
      <c r="S10" s="1"/>
      <c r="T10" s="1"/>
      <c r="U10" s="1"/>
      <c r="V10" s="1"/>
    </row>
    <row r="11" spans="1:22" ht="18.75" x14ac:dyDescent="0.3">
      <c r="A11" s="1"/>
      <c r="B11" s="19" t="s">
        <v>30</v>
      </c>
      <c r="C11" s="33" t="s">
        <v>31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6"/>
      <c r="S11" s="1"/>
      <c r="T11" s="1"/>
      <c r="U11" s="1"/>
      <c r="V11" s="1"/>
    </row>
    <row r="12" spans="1:22" ht="21" x14ac:dyDescent="0.35">
      <c r="A12" s="1"/>
      <c r="B12" s="1" t="s">
        <v>32</v>
      </c>
      <c r="C12" s="2" t="s">
        <v>33</v>
      </c>
      <c r="D12" s="1" t="s">
        <v>34</v>
      </c>
      <c r="E12" s="3">
        <v>13520</v>
      </c>
      <c r="F12" s="64">
        <v>15</v>
      </c>
      <c r="G12" s="30"/>
      <c r="H12" s="3"/>
      <c r="I12" s="3"/>
      <c r="J12" s="3"/>
      <c r="K12" s="3">
        <f>E12+-I12</f>
        <v>13520</v>
      </c>
      <c r="L12" s="3">
        <v>0</v>
      </c>
      <c r="M12" s="3"/>
      <c r="N12" s="3">
        <v>2283.5500000000002</v>
      </c>
      <c r="O12" s="3">
        <v>-0.06</v>
      </c>
      <c r="P12" s="23">
        <f>ROUND(E12*0.115,2)</f>
        <v>1554.8</v>
      </c>
      <c r="Q12" s="3">
        <f t="shared" ref="Q12:Q22" si="2">SUM(N12:P12)+G12</f>
        <v>3838.29</v>
      </c>
      <c r="R12" s="24">
        <f t="shared" ref="R12:R22" si="3">K12-Q12</f>
        <v>9681.7099999999991</v>
      </c>
      <c r="S12" s="25">
        <v>614.07000000000005</v>
      </c>
      <c r="T12" s="26">
        <f>ROUND(+E12*17.5%,2)+ROUND(E12*3%,2)</f>
        <v>2771.6</v>
      </c>
      <c r="U12" s="27">
        <f>ROUND(+E12*2%,2)</f>
        <v>270.39999999999998</v>
      </c>
      <c r="V12" s="28">
        <f t="shared" ref="V12:V22" si="4">SUM(S12:U12)</f>
        <v>3656.07</v>
      </c>
    </row>
    <row r="13" spans="1:22" ht="21" x14ac:dyDescent="0.35">
      <c r="A13" s="1"/>
      <c r="B13" s="1" t="s">
        <v>35</v>
      </c>
      <c r="C13" s="2" t="s">
        <v>36</v>
      </c>
      <c r="D13" s="1" t="s">
        <v>37</v>
      </c>
      <c r="E13" s="3">
        <v>7280.83</v>
      </c>
      <c r="F13" s="64">
        <v>15</v>
      </c>
      <c r="G13" s="3"/>
      <c r="H13" s="3"/>
      <c r="I13" s="38"/>
      <c r="J13" s="39"/>
      <c r="K13" s="3">
        <f t="shared" ref="K13:K22" si="5">E13+-I13</f>
        <v>7280.83</v>
      </c>
      <c r="L13" s="3">
        <v>0</v>
      </c>
      <c r="M13" s="3"/>
      <c r="N13" s="3">
        <v>916.97</v>
      </c>
      <c r="O13" s="3">
        <v>0.08</v>
      </c>
      <c r="P13" s="3"/>
      <c r="Q13" s="3">
        <f t="shared" si="2"/>
        <v>917.05000000000007</v>
      </c>
      <c r="R13" s="24">
        <f t="shared" si="3"/>
        <v>6363.78</v>
      </c>
      <c r="S13" s="25">
        <v>443.7</v>
      </c>
      <c r="T13" s="26"/>
      <c r="U13" s="26"/>
      <c r="V13" s="28">
        <f t="shared" si="4"/>
        <v>443.7</v>
      </c>
    </row>
    <row r="14" spans="1:22" ht="21" x14ac:dyDescent="0.35">
      <c r="A14" s="1"/>
      <c r="B14" s="1" t="s">
        <v>38</v>
      </c>
      <c r="C14" s="2" t="s">
        <v>39</v>
      </c>
      <c r="D14" s="1" t="s">
        <v>40</v>
      </c>
      <c r="E14" s="3">
        <v>7280.83</v>
      </c>
      <c r="F14" s="64">
        <v>15</v>
      </c>
      <c r="G14" s="30"/>
      <c r="H14" s="3"/>
      <c r="I14" s="38">
        <v>31.2</v>
      </c>
      <c r="J14" s="39"/>
      <c r="K14" s="3">
        <f t="shared" si="5"/>
        <v>7249.63</v>
      </c>
      <c r="L14" s="3">
        <v>0</v>
      </c>
      <c r="M14" s="3"/>
      <c r="N14" s="3">
        <v>916.97</v>
      </c>
      <c r="O14" s="3">
        <v>0.12</v>
      </c>
      <c r="P14" s="30"/>
      <c r="Q14" s="3">
        <f t="shared" si="2"/>
        <v>917.09</v>
      </c>
      <c r="R14" s="24">
        <f t="shared" si="3"/>
        <v>6332.54</v>
      </c>
      <c r="S14" s="25">
        <v>443.7</v>
      </c>
      <c r="T14" s="26"/>
      <c r="U14" s="31"/>
      <c r="V14" s="28">
        <f t="shared" si="4"/>
        <v>443.7</v>
      </c>
    </row>
    <row r="15" spans="1:22" ht="21" x14ac:dyDescent="0.35">
      <c r="A15" s="1"/>
      <c r="B15" s="1" t="s">
        <v>41</v>
      </c>
      <c r="C15" s="2" t="s">
        <v>42</v>
      </c>
      <c r="D15" s="1" t="s">
        <v>43</v>
      </c>
      <c r="E15" s="3">
        <v>7741.55</v>
      </c>
      <c r="F15" s="64">
        <v>15</v>
      </c>
      <c r="G15" s="3"/>
      <c r="H15" s="3"/>
      <c r="I15" s="38">
        <v>22.12</v>
      </c>
      <c r="J15" s="3"/>
      <c r="K15" s="3">
        <f t="shared" si="5"/>
        <v>7719.43</v>
      </c>
      <c r="L15" s="3">
        <v>0</v>
      </c>
      <c r="M15" s="3"/>
      <c r="N15" s="3">
        <v>1015.37</v>
      </c>
      <c r="O15" s="3">
        <v>0.01</v>
      </c>
      <c r="P15" s="3"/>
      <c r="Q15" s="3">
        <f t="shared" si="2"/>
        <v>1015.38</v>
      </c>
      <c r="R15" s="24">
        <f t="shared" si="3"/>
        <v>6704.05</v>
      </c>
      <c r="S15" s="25">
        <v>456.28</v>
      </c>
      <c r="T15" s="26"/>
      <c r="U15" s="26"/>
      <c r="V15" s="28">
        <f t="shared" si="4"/>
        <v>456.28</v>
      </c>
    </row>
    <row r="16" spans="1:22" ht="21" x14ac:dyDescent="0.35">
      <c r="A16" s="1"/>
      <c r="B16" s="1" t="s">
        <v>44</v>
      </c>
      <c r="C16" s="2" t="s">
        <v>45</v>
      </c>
      <c r="D16" s="1" t="s">
        <v>46</v>
      </c>
      <c r="E16" s="3">
        <v>5115.1000000000004</v>
      </c>
      <c r="F16" s="64">
        <v>15</v>
      </c>
      <c r="G16" s="37">
        <v>2362</v>
      </c>
      <c r="H16" s="3"/>
      <c r="I16" s="38"/>
      <c r="J16" s="3"/>
      <c r="K16" s="3">
        <f t="shared" si="5"/>
        <v>5115.1000000000004</v>
      </c>
      <c r="L16" s="3">
        <v>0</v>
      </c>
      <c r="M16" s="3"/>
      <c r="N16" s="3">
        <v>482.27</v>
      </c>
      <c r="O16" s="3">
        <v>0.04</v>
      </c>
      <c r="P16" s="40">
        <f>ROUND(E16*0.115,2)</f>
        <v>588.24</v>
      </c>
      <c r="Q16" s="3">
        <f t="shared" si="2"/>
        <v>3432.55</v>
      </c>
      <c r="R16" s="24">
        <f t="shared" si="3"/>
        <v>1682.5500000000002</v>
      </c>
      <c r="S16" s="25">
        <v>384.57</v>
      </c>
      <c r="T16" s="26">
        <f>ROUND(+E16*17.5%,2)+ROUND(E16*3%,2)</f>
        <v>1048.5899999999999</v>
      </c>
      <c r="U16" s="27">
        <f>ROUND(+E16*2%,2)</f>
        <v>102.3</v>
      </c>
      <c r="V16" s="28">
        <f t="shared" si="4"/>
        <v>1535.4599999999998</v>
      </c>
    </row>
    <row r="17" spans="1:22" ht="21" x14ac:dyDescent="0.35">
      <c r="A17" s="1"/>
      <c r="B17" s="1" t="s">
        <v>47</v>
      </c>
      <c r="C17" s="2" t="s">
        <v>48</v>
      </c>
      <c r="D17" s="1" t="s">
        <v>49</v>
      </c>
      <c r="E17" s="3">
        <f>4532.5/15*13</f>
        <v>3928.166666666667</v>
      </c>
      <c r="F17" s="64">
        <v>13</v>
      </c>
      <c r="G17" s="37">
        <v>2227.08</v>
      </c>
      <c r="H17" s="3"/>
      <c r="I17" s="29"/>
      <c r="J17" s="3"/>
      <c r="K17" s="3">
        <f t="shared" si="5"/>
        <v>3928.166666666667</v>
      </c>
      <c r="L17" s="3"/>
      <c r="M17" s="3"/>
      <c r="N17" s="3">
        <v>306.04000000000002</v>
      </c>
      <c r="O17" s="3">
        <v>0.03</v>
      </c>
      <c r="P17" s="40">
        <f>ROUND(E17*0.115,2)</f>
        <v>451.74</v>
      </c>
      <c r="Q17" s="3">
        <f t="shared" si="2"/>
        <v>2984.89</v>
      </c>
      <c r="R17" s="24">
        <f t="shared" si="3"/>
        <v>943.2766666666671</v>
      </c>
      <c r="S17" s="25">
        <v>368.66</v>
      </c>
      <c r="T17" s="26">
        <f>ROUND(+E17*17.5%,2)+ROUND(E17*3%,2)</f>
        <v>805.28</v>
      </c>
      <c r="U17" s="27">
        <f>ROUND(+E17*2%,2)</f>
        <v>78.56</v>
      </c>
      <c r="V17" s="28">
        <f t="shared" si="4"/>
        <v>1252.5</v>
      </c>
    </row>
    <row r="18" spans="1:22" ht="21" x14ac:dyDescent="0.35">
      <c r="A18" s="1"/>
      <c r="B18" s="1" t="s">
        <v>50</v>
      </c>
      <c r="C18" s="2" t="s">
        <v>51</v>
      </c>
      <c r="D18" s="1" t="s">
        <v>52</v>
      </c>
      <c r="E18" s="3">
        <v>5115.1000000000004</v>
      </c>
      <c r="F18" s="64">
        <v>15</v>
      </c>
      <c r="G18" s="30"/>
      <c r="H18" s="29"/>
      <c r="I18" s="38"/>
      <c r="J18" s="3"/>
      <c r="K18" s="3">
        <f t="shared" si="5"/>
        <v>5115.1000000000004</v>
      </c>
      <c r="L18" s="3"/>
      <c r="M18" s="3"/>
      <c r="N18" s="3">
        <v>482.27</v>
      </c>
      <c r="O18" s="3">
        <v>0.04</v>
      </c>
      <c r="P18" s="23">
        <f>ROUND(E18*0.115,2)</f>
        <v>588.24</v>
      </c>
      <c r="Q18" s="3">
        <f t="shared" si="2"/>
        <v>1070.55</v>
      </c>
      <c r="R18" s="24">
        <f t="shared" si="3"/>
        <v>4044.55</v>
      </c>
      <c r="S18" s="25">
        <v>384.57</v>
      </c>
      <c r="T18" s="26">
        <f>ROUND(+E18*17.5%,2)+ROUND(E18*3%,2)</f>
        <v>1048.5899999999999</v>
      </c>
      <c r="U18" s="27">
        <f>ROUND(+E18*2%,2)</f>
        <v>102.3</v>
      </c>
      <c r="V18" s="28">
        <f t="shared" si="4"/>
        <v>1535.4599999999998</v>
      </c>
    </row>
    <row r="19" spans="1:22" ht="21" x14ac:dyDescent="0.35">
      <c r="A19" s="1"/>
      <c r="B19" t="s">
        <v>143</v>
      </c>
      <c r="C19" s="2" t="s">
        <v>144</v>
      </c>
      <c r="D19" s="1" t="s">
        <v>49</v>
      </c>
      <c r="E19" s="3">
        <v>4532.5</v>
      </c>
      <c r="F19" s="64">
        <v>15</v>
      </c>
      <c r="G19" s="30"/>
      <c r="H19" s="29"/>
      <c r="I19" s="38"/>
      <c r="J19" s="3"/>
      <c r="K19" s="3">
        <f t="shared" si="5"/>
        <v>4532.5</v>
      </c>
      <c r="L19" s="3"/>
      <c r="M19" s="3"/>
      <c r="N19" s="3">
        <v>385.88</v>
      </c>
      <c r="O19" s="3">
        <v>-0.13</v>
      </c>
      <c r="P19" s="30"/>
      <c r="Q19" s="3">
        <f t="shared" si="2"/>
        <v>385.75</v>
      </c>
      <c r="R19" s="24">
        <f t="shared" si="3"/>
        <v>4146.75</v>
      </c>
      <c r="S19" s="25">
        <v>368.66</v>
      </c>
      <c r="T19" s="26"/>
      <c r="U19" s="31"/>
      <c r="V19" s="28">
        <f t="shared" si="4"/>
        <v>368.66</v>
      </c>
    </row>
    <row r="20" spans="1:22" ht="21" x14ac:dyDescent="0.35">
      <c r="A20" s="1"/>
      <c r="B20" t="s">
        <v>53</v>
      </c>
      <c r="C20" s="2" t="s">
        <v>54</v>
      </c>
      <c r="D20" t="s">
        <v>55</v>
      </c>
      <c r="E20" s="3">
        <v>5115.1000000000004</v>
      </c>
      <c r="F20" s="64">
        <v>15</v>
      </c>
      <c r="G20" s="3"/>
      <c r="H20" s="29"/>
      <c r="I20" s="38"/>
      <c r="J20" s="3"/>
      <c r="K20" s="3">
        <f t="shared" si="5"/>
        <v>5115.1000000000004</v>
      </c>
      <c r="L20" s="3"/>
      <c r="M20" s="3"/>
      <c r="N20" s="3">
        <v>482.27</v>
      </c>
      <c r="O20" s="3">
        <v>-0.12</v>
      </c>
      <c r="P20" s="3"/>
      <c r="Q20" s="3">
        <f t="shared" si="2"/>
        <v>482.15</v>
      </c>
      <c r="R20" s="24">
        <f t="shared" si="3"/>
        <v>4632.9500000000007</v>
      </c>
      <c r="S20" s="25">
        <v>384.57</v>
      </c>
      <c r="T20" s="26"/>
      <c r="U20" s="26"/>
      <c r="V20" s="28">
        <f t="shared" si="4"/>
        <v>384.57</v>
      </c>
    </row>
    <row r="21" spans="1:22" ht="21" x14ac:dyDescent="0.35">
      <c r="A21" s="1"/>
      <c r="B21" t="s">
        <v>56</v>
      </c>
      <c r="C21" s="2" t="s">
        <v>57</v>
      </c>
      <c r="D21" t="s">
        <v>49</v>
      </c>
      <c r="E21" s="3">
        <v>4532.5</v>
      </c>
      <c r="F21" s="64">
        <v>15</v>
      </c>
      <c r="G21" s="3"/>
      <c r="H21" s="3"/>
      <c r="I21" s="29"/>
      <c r="J21" s="3"/>
      <c r="K21" s="3">
        <f t="shared" si="5"/>
        <v>4532.5</v>
      </c>
      <c r="L21" s="3"/>
      <c r="M21" s="3"/>
      <c r="N21" s="3">
        <v>385.85</v>
      </c>
      <c r="O21" s="3">
        <v>-0.05</v>
      </c>
      <c r="P21" s="3"/>
      <c r="Q21" s="3">
        <f t="shared" si="2"/>
        <v>385.8</v>
      </c>
      <c r="R21" s="24">
        <f t="shared" si="3"/>
        <v>4146.7</v>
      </c>
      <c r="S21" s="25">
        <v>368.66</v>
      </c>
      <c r="T21" s="26"/>
      <c r="U21" s="31"/>
      <c r="V21" s="28">
        <f t="shared" si="4"/>
        <v>368.66</v>
      </c>
    </row>
    <row r="22" spans="1:22" ht="21" x14ac:dyDescent="0.35">
      <c r="A22" s="1"/>
      <c r="B22" t="s">
        <v>58</v>
      </c>
      <c r="C22" s="2" t="s">
        <v>59</v>
      </c>
      <c r="D22" t="s">
        <v>60</v>
      </c>
      <c r="E22" s="3">
        <v>5115.1000000000004</v>
      </c>
      <c r="F22" s="64">
        <v>15</v>
      </c>
      <c r="G22" s="3"/>
      <c r="H22" s="3"/>
      <c r="I22" s="29"/>
      <c r="J22" s="3"/>
      <c r="K22" s="3">
        <f t="shared" si="5"/>
        <v>5115.1000000000004</v>
      </c>
      <c r="L22" s="3"/>
      <c r="M22" s="3"/>
      <c r="N22" s="3">
        <v>482.3</v>
      </c>
      <c r="O22" s="3">
        <v>0</v>
      </c>
      <c r="P22" s="3"/>
      <c r="Q22" s="3">
        <f t="shared" si="2"/>
        <v>482.3</v>
      </c>
      <c r="R22" s="24">
        <f t="shared" si="3"/>
        <v>4632.8</v>
      </c>
      <c r="S22" s="25">
        <v>384.57</v>
      </c>
      <c r="T22" s="26"/>
      <c r="U22" s="31"/>
      <c r="V22" s="28">
        <f t="shared" si="4"/>
        <v>384.57</v>
      </c>
    </row>
    <row r="23" spans="1:22" ht="18.75" x14ac:dyDescent="0.3">
      <c r="A23" s="1"/>
      <c r="B23" s="19" t="s">
        <v>29</v>
      </c>
      <c r="C23" s="33"/>
      <c r="D23" s="34"/>
      <c r="E23" s="35">
        <f>SUM(E12:E22)</f>
        <v>69276.776666666672</v>
      </c>
      <c r="F23" s="35"/>
      <c r="G23" s="35">
        <f>+G20+G17+G16+G12+G13+G14+G18</f>
        <v>4589.08</v>
      </c>
      <c r="H23" s="35"/>
      <c r="I23" s="35">
        <f>SUM(I12:I20)</f>
        <v>53.32</v>
      </c>
      <c r="J23" s="35">
        <f>SUM(J12:J20)</f>
        <v>0</v>
      </c>
      <c r="K23" s="35">
        <f>SUM(K12:M22)</f>
        <v>69223.456666666665</v>
      </c>
      <c r="L23" s="35">
        <f>SUM(L12:N22)</f>
        <v>8139.7400000000007</v>
      </c>
      <c r="M23" s="35">
        <f>SUM(M12:O22)</f>
        <v>8139.7</v>
      </c>
      <c r="N23" s="35">
        <f t="shared" ref="N23:V23" si="6">SUM(N12:N22)</f>
        <v>8139.7400000000007</v>
      </c>
      <c r="O23" s="35">
        <f t="shared" si="6"/>
        <v>-3.9999999999999994E-2</v>
      </c>
      <c r="P23" s="35">
        <f t="shared" si="6"/>
        <v>3183.0199999999995</v>
      </c>
      <c r="Q23" s="35">
        <f t="shared" si="6"/>
        <v>15911.799999999997</v>
      </c>
      <c r="R23" s="35">
        <f t="shared" si="6"/>
        <v>53311.656666666662</v>
      </c>
      <c r="S23" s="35">
        <f t="shared" si="6"/>
        <v>4602.01</v>
      </c>
      <c r="T23" s="35">
        <f t="shared" si="6"/>
        <v>5674.0599999999995</v>
      </c>
      <c r="U23" s="35">
        <f t="shared" si="6"/>
        <v>553.55999999999995</v>
      </c>
      <c r="V23" s="35">
        <f t="shared" si="6"/>
        <v>10829.63</v>
      </c>
    </row>
    <row r="24" spans="1:22" ht="18.75" x14ac:dyDescent="0.3">
      <c r="A24" s="1"/>
      <c r="B24" s="19"/>
      <c r="C24" s="2"/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6"/>
      <c r="S24" s="1"/>
      <c r="T24" s="1"/>
      <c r="U24" s="1"/>
      <c r="V24" s="1"/>
    </row>
    <row r="25" spans="1:22" ht="18.75" x14ac:dyDescent="0.3">
      <c r="A25" s="1"/>
      <c r="B25" s="19" t="s">
        <v>61</v>
      </c>
      <c r="C25" s="33" t="s">
        <v>62</v>
      </c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6"/>
      <c r="S25" s="1"/>
      <c r="T25" s="1"/>
      <c r="U25" s="1"/>
      <c r="V25" s="1"/>
    </row>
    <row r="26" spans="1:22" ht="21" x14ac:dyDescent="0.35">
      <c r="A26" s="1"/>
      <c r="B26" s="1" t="s">
        <v>63</v>
      </c>
      <c r="C26" s="2" t="s">
        <v>64</v>
      </c>
      <c r="D26" t="s">
        <v>65</v>
      </c>
      <c r="E26" s="3">
        <v>7280.83</v>
      </c>
      <c r="F26" s="64">
        <v>15</v>
      </c>
      <c r="G26" s="3"/>
      <c r="H26" s="3"/>
      <c r="I26" s="55"/>
      <c r="J26" s="3"/>
      <c r="K26" s="3">
        <f>E26+-I26</f>
        <v>7280.83</v>
      </c>
      <c r="L26" s="3">
        <v>0</v>
      </c>
      <c r="M26" s="3"/>
      <c r="N26" s="3">
        <v>916.97</v>
      </c>
      <c r="O26" s="3">
        <v>-0.04</v>
      </c>
      <c r="P26" s="23">
        <f>ROUND(E26*0.115,2)</f>
        <v>837.3</v>
      </c>
      <c r="Q26" s="3">
        <f>SUM(N26:P26)+G26</f>
        <v>1754.23</v>
      </c>
      <c r="R26" s="24">
        <f>K26-Q26</f>
        <v>5526.6</v>
      </c>
      <c r="S26" s="26">
        <v>443.7</v>
      </c>
      <c r="T26" s="26">
        <f>ROUND(+E26*17.5%,2)+ROUND(E26*3%,2)</f>
        <v>1492.5700000000002</v>
      </c>
      <c r="U26" s="27">
        <f>ROUND(+E26*2%,2)</f>
        <v>145.62</v>
      </c>
      <c r="V26" s="28">
        <f>SUM(S26:U26)</f>
        <v>2081.8900000000003</v>
      </c>
    </row>
    <row r="27" spans="1:22" ht="21" x14ac:dyDescent="0.35">
      <c r="A27" s="1"/>
      <c r="B27" s="1" t="s">
        <v>66</v>
      </c>
      <c r="C27" s="2" t="s">
        <v>148</v>
      </c>
      <c r="D27" t="s">
        <v>140</v>
      </c>
      <c r="E27" s="3">
        <v>7280.83</v>
      </c>
      <c r="F27" s="64">
        <v>15</v>
      </c>
      <c r="G27" s="3"/>
      <c r="H27" s="3"/>
      <c r="I27" s="38"/>
      <c r="J27" s="3"/>
      <c r="K27" s="3">
        <f t="shared" ref="K27:K29" si="7">E27+-I27</f>
        <v>7280.83</v>
      </c>
      <c r="L27" s="3">
        <v>0</v>
      </c>
      <c r="M27" s="3"/>
      <c r="N27" s="3">
        <v>916.97</v>
      </c>
      <c r="O27" s="3">
        <v>-0.02</v>
      </c>
      <c r="P27" s="40"/>
      <c r="Q27" s="3">
        <f>SUM(N27:P27)+G27</f>
        <v>916.95</v>
      </c>
      <c r="R27" s="24">
        <f>K27-Q27</f>
        <v>6363.88</v>
      </c>
      <c r="S27" s="26">
        <v>443.7</v>
      </c>
      <c r="T27" s="26"/>
      <c r="U27" s="27"/>
      <c r="V27" s="28">
        <f>SUM(S27:U27)</f>
        <v>443.7</v>
      </c>
    </row>
    <row r="28" spans="1:22" ht="21" x14ac:dyDescent="0.35">
      <c r="A28" s="1"/>
      <c r="B28" s="1" t="s">
        <v>67</v>
      </c>
      <c r="C28" s="2" t="s">
        <v>68</v>
      </c>
      <c r="D28" s="1" t="s">
        <v>69</v>
      </c>
      <c r="E28" s="3">
        <v>7280.83</v>
      </c>
      <c r="F28" s="64">
        <v>15</v>
      </c>
      <c r="G28" s="3"/>
      <c r="H28" s="3"/>
      <c r="I28" s="41"/>
      <c r="J28" s="3"/>
      <c r="K28" s="3">
        <f t="shared" si="7"/>
        <v>7280.83</v>
      </c>
      <c r="L28" s="3">
        <v>0</v>
      </c>
      <c r="M28" s="3"/>
      <c r="N28" s="3">
        <v>916.97</v>
      </c>
      <c r="O28" s="3">
        <v>-0.02</v>
      </c>
      <c r="P28" s="23">
        <f>ROUND(E28*0.115,2)</f>
        <v>837.3</v>
      </c>
      <c r="Q28" s="3">
        <f>SUM(N28:P28)+G28</f>
        <v>1754.25</v>
      </c>
      <c r="R28" s="24">
        <f>K28-Q28</f>
        <v>5526.58</v>
      </c>
      <c r="S28" s="26">
        <v>443.7</v>
      </c>
      <c r="T28" s="26">
        <f>ROUND(+E28*17.5%,2)+ROUND(E28*3%,2)</f>
        <v>1492.5700000000002</v>
      </c>
      <c r="U28" s="27">
        <f>ROUND(+E28*2%,2)</f>
        <v>145.62</v>
      </c>
      <c r="V28" s="28">
        <f>SUM(S28:U28)</f>
        <v>2081.8900000000003</v>
      </c>
    </row>
    <row r="29" spans="1:22" ht="21" x14ac:dyDescent="0.35">
      <c r="A29" s="1"/>
      <c r="B29" t="s">
        <v>70</v>
      </c>
      <c r="C29" s="2" t="s">
        <v>136</v>
      </c>
      <c r="D29" t="s">
        <v>140</v>
      </c>
      <c r="E29" s="3">
        <v>7280.83</v>
      </c>
      <c r="F29" s="64">
        <v>15</v>
      </c>
      <c r="G29" s="3"/>
      <c r="H29" s="29"/>
      <c r="I29" s="29"/>
      <c r="J29" s="3"/>
      <c r="K29" s="3">
        <f t="shared" si="7"/>
        <v>7280.83</v>
      </c>
      <c r="L29" s="3"/>
      <c r="M29" s="3"/>
      <c r="N29" s="3">
        <v>916.97</v>
      </c>
      <c r="O29" s="3">
        <v>0.08</v>
      </c>
      <c r="P29" s="30"/>
      <c r="Q29" s="3">
        <f>SUM(N29:P29)+G29</f>
        <v>917.05000000000007</v>
      </c>
      <c r="R29" s="24">
        <f>K29-Q29</f>
        <v>6363.78</v>
      </c>
      <c r="S29" s="26">
        <v>443.7</v>
      </c>
      <c r="T29" s="26"/>
      <c r="U29" s="31"/>
      <c r="V29" s="28">
        <f>SUM(S29:U29)</f>
        <v>443.7</v>
      </c>
    </row>
    <row r="30" spans="1:22" ht="18.75" x14ac:dyDescent="0.3">
      <c r="A30" s="1"/>
      <c r="B30" s="19" t="s">
        <v>29</v>
      </c>
      <c r="C30" s="33"/>
      <c r="D30" s="34"/>
      <c r="E30" s="35">
        <f>SUM(E26:E29)</f>
        <v>29123.32</v>
      </c>
      <c r="F30" s="35"/>
      <c r="G30" s="35">
        <f>+G29+G28+G26+G27</f>
        <v>0</v>
      </c>
      <c r="H30" s="35"/>
      <c r="I30" s="35">
        <f>SUM(I26:I29)</f>
        <v>0</v>
      </c>
      <c r="J30" s="35">
        <f>SUM(J26:J28)</f>
        <v>0</v>
      </c>
      <c r="K30" s="35">
        <f>SUM(K26:K29)</f>
        <v>29123.32</v>
      </c>
      <c r="L30" s="35">
        <f>SUM(L26:L28)</f>
        <v>0</v>
      </c>
      <c r="M30" s="35">
        <f>SUM(M26:M28)</f>
        <v>0</v>
      </c>
      <c r="N30" s="35">
        <f>SUM(N26:N29)</f>
        <v>3667.88</v>
      </c>
      <c r="O30" s="35">
        <f>SUM(O26:O29)</f>
        <v>0</v>
      </c>
      <c r="P30" s="35">
        <f>SUM(P26:P28)</f>
        <v>1674.6</v>
      </c>
      <c r="Q30" s="35">
        <f t="shared" ref="Q30:V30" si="8">SUM(Q26:Q29)</f>
        <v>5342.4800000000005</v>
      </c>
      <c r="R30" s="35">
        <f t="shared" si="8"/>
        <v>23780.839999999997</v>
      </c>
      <c r="S30" s="35">
        <f t="shared" si="8"/>
        <v>1774.8</v>
      </c>
      <c r="T30" s="35">
        <f t="shared" si="8"/>
        <v>2985.1400000000003</v>
      </c>
      <c r="U30" s="35">
        <f t="shared" si="8"/>
        <v>291.24</v>
      </c>
      <c r="V30" s="35">
        <f t="shared" si="8"/>
        <v>5051.18</v>
      </c>
    </row>
    <row r="31" spans="1:22" ht="18.75" x14ac:dyDescent="0.3">
      <c r="A31" s="1"/>
      <c r="B31" s="1"/>
      <c r="C31" s="2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6"/>
      <c r="S31" s="1"/>
      <c r="T31" s="1"/>
      <c r="U31" s="1"/>
      <c r="V31" s="1"/>
    </row>
    <row r="32" spans="1:22" ht="18.75" x14ac:dyDescent="0.3">
      <c r="A32" s="1"/>
      <c r="B32" s="19" t="s">
        <v>71</v>
      </c>
      <c r="C32" s="33" t="s">
        <v>72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6"/>
      <c r="S32" s="1"/>
      <c r="T32" s="1"/>
      <c r="U32" s="1"/>
      <c r="V32" s="1"/>
    </row>
    <row r="33" spans="1:22" ht="21" x14ac:dyDescent="0.35">
      <c r="A33" s="1"/>
      <c r="B33" s="1" t="s">
        <v>73</v>
      </c>
      <c r="C33" s="2"/>
      <c r="D33" t="s">
        <v>74</v>
      </c>
      <c r="E33" s="3"/>
      <c r="F33" s="64"/>
      <c r="G33" s="3"/>
      <c r="H33" s="3"/>
      <c r="I33" s="29"/>
      <c r="J33" s="3"/>
      <c r="K33" s="3"/>
      <c r="L33" s="3"/>
      <c r="M33" s="3"/>
      <c r="N33" s="3"/>
      <c r="O33" s="3"/>
      <c r="P33" s="40"/>
      <c r="Q33" s="3"/>
      <c r="R33" s="42"/>
      <c r="S33" s="26"/>
      <c r="T33" s="26"/>
      <c r="U33" s="27"/>
      <c r="V33" s="28"/>
    </row>
    <row r="34" spans="1:22" ht="21" x14ac:dyDescent="0.35">
      <c r="A34" s="1"/>
      <c r="B34" t="s">
        <v>73</v>
      </c>
      <c r="C34" s="2" t="s">
        <v>75</v>
      </c>
      <c r="D34" t="s">
        <v>76</v>
      </c>
      <c r="E34" s="3">
        <v>7280.83</v>
      </c>
      <c r="F34" s="64">
        <v>15</v>
      </c>
      <c r="G34" s="3"/>
      <c r="H34" s="3"/>
      <c r="I34" s="29"/>
      <c r="J34" s="3"/>
      <c r="K34" s="3">
        <f>E34+-I34</f>
        <v>7280.83</v>
      </c>
      <c r="L34" s="3"/>
      <c r="M34" s="3"/>
      <c r="N34" s="3">
        <v>916.97</v>
      </c>
      <c r="O34" s="3">
        <v>-0.02</v>
      </c>
      <c r="P34" s="40">
        <f>ROUND(E34*0.115,2)</f>
        <v>837.3</v>
      </c>
      <c r="Q34" s="3">
        <f t="shared" ref="Q34:Q51" si="9">SUM(N34:P34)+G34</f>
        <v>1754.25</v>
      </c>
      <c r="R34" s="24">
        <f t="shared" ref="R34:R51" si="10">K34-Q34</f>
        <v>5526.58</v>
      </c>
      <c r="S34" s="26">
        <v>443.7</v>
      </c>
      <c r="T34" s="26">
        <f>ROUND(+E34*17.5%,2)+ROUND(E34*3%,2)</f>
        <v>1492.5700000000002</v>
      </c>
      <c r="U34" s="27">
        <f>ROUND(+E34*2%,2)</f>
        <v>145.62</v>
      </c>
      <c r="V34" s="28">
        <f t="shared" ref="V34:V51" si="11">SUM(S34:U34)</f>
        <v>2081.8900000000003</v>
      </c>
    </row>
    <row r="35" spans="1:22" ht="21" x14ac:dyDescent="0.35">
      <c r="A35" s="1"/>
      <c r="B35" s="1" t="s">
        <v>77</v>
      </c>
      <c r="C35" s="2" t="s">
        <v>145</v>
      </c>
      <c r="D35" t="s">
        <v>76</v>
      </c>
      <c r="E35" s="3"/>
      <c r="F35" s="64"/>
      <c r="G35" s="37"/>
      <c r="H35" s="3"/>
      <c r="I35" s="29"/>
      <c r="J35" s="3"/>
      <c r="K35" s="3">
        <f t="shared" ref="K35:K51" si="12">E35+-I35</f>
        <v>0</v>
      </c>
      <c r="L35" s="3">
        <v>0</v>
      </c>
      <c r="M35" s="3"/>
      <c r="N35" s="3"/>
      <c r="O35" s="3"/>
      <c r="P35" s="40"/>
      <c r="Q35" s="3">
        <f t="shared" si="9"/>
        <v>0</v>
      </c>
      <c r="R35" s="24">
        <f t="shared" si="10"/>
        <v>0</v>
      </c>
      <c r="S35" s="26">
        <v>443.7</v>
      </c>
      <c r="T35" s="26"/>
      <c r="U35" s="27"/>
      <c r="V35" s="28">
        <f t="shared" si="11"/>
        <v>443.7</v>
      </c>
    </row>
    <row r="36" spans="1:22" ht="21" x14ac:dyDescent="0.35">
      <c r="A36" s="1"/>
      <c r="B36" t="s">
        <v>146</v>
      </c>
      <c r="C36" s="2" t="s">
        <v>147</v>
      </c>
      <c r="D36" t="s">
        <v>76</v>
      </c>
      <c r="E36" s="3">
        <v>7280.83</v>
      </c>
      <c r="F36" s="64">
        <v>15</v>
      </c>
      <c r="G36" s="30"/>
      <c r="H36" s="3"/>
      <c r="I36" s="29"/>
      <c r="J36" s="3"/>
      <c r="K36" s="3">
        <f t="shared" si="12"/>
        <v>7280.83</v>
      </c>
      <c r="L36" s="3"/>
      <c r="M36" s="3"/>
      <c r="N36" s="3">
        <v>916.97</v>
      </c>
      <c r="O36" s="3">
        <v>0.08</v>
      </c>
      <c r="P36" s="40"/>
      <c r="Q36" s="3">
        <f t="shared" si="9"/>
        <v>917.05000000000007</v>
      </c>
      <c r="R36" s="24">
        <f t="shared" si="10"/>
        <v>6363.78</v>
      </c>
      <c r="S36" s="26">
        <v>443.7</v>
      </c>
      <c r="T36" s="26"/>
      <c r="U36" s="27"/>
      <c r="V36" s="28">
        <f t="shared" si="11"/>
        <v>443.7</v>
      </c>
    </row>
    <row r="37" spans="1:22" ht="21" x14ac:dyDescent="0.35">
      <c r="A37" s="1"/>
      <c r="B37" s="1" t="s">
        <v>78</v>
      </c>
      <c r="C37" s="2" t="s">
        <v>141</v>
      </c>
      <c r="D37" s="1" t="s">
        <v>79</v>
      </c>
      <c r="E37" s="3">
        <v>7741.55</v>
      </c>
      <c r="F37" s="64">
        <v>15</v>
      </c>
      <c r="G37" s="3"/>
      <c r="H37" s="3"/>
      <c r="I37" s="29"/>
      <c r="J37" s="3"/>
      <c r="K37" s="3">
        <f t="shared" si="12"/>
        <v>7741.55</v>
      </c>
      <c r="L37" s="3">
        <v>0</v>
      </c>
      <c r="M37" s="3"/>
      <c r="N37" s="3">
        <v>1015.37</v>
      </c>
      <c r="O37" s="3">
        <v>0.13</v>
      </c>
      <c r="P37" s="3"/>
      <c r="Q37" s="3">
        <f t="shared" si="9"/>
        <v>1015.5</v>
      </c>
      <c r="R37" s="24">
        <f t="shared" si="10"/>
        <v>6726.05</v>
      </c>
      <c r="S37" s="26">
        <v>456.28</v>
      </c>
      <c r="T37" s="26"/>
      <c r="U37" s="26"/>
      <c r="V37" s="28">
        <f t="shared" si="11"/>
        <v>456.28</v>
      </c>
    </row>
    <row r="38" spans="1:22" ht="21" x14ac:dyDescent="0.35">
      <c r="A38" s="1"/>
      <c r="B38" s="1" t="s">
        <v>80</v>
      </c>
      <c r="C38" s="2" t="s">
        <v>81</v>
      </c>
      <c r="D38" s="1" t="s">
        <v>82</v>
      </c>
      <c r="E38" s="3">
        <v>7280.83</v>
      </c>
      <c r="F38" s="64">
        <v>15</v>
      </c>
      <c r="G38" s="37">
        <v>1387</v>
      </c>
      <c r="H38" s="3"/>
      <c r="I38" s="29"/>
      <c r="J38" s="3"/>
      <c r="K38" s="3">
        <f t="shared" si="12"/>
        <v>7280.83</v>
      </c>
      <c r="L38" s="3">
        <v>0</v>
      </c>
      <c r="M38" s="3"/>
      <c r="N38" s="3">
        <v>916.97</v>
      </c>
      <c r="O38" s="3">
        <v>-0.04</v>
      </c>
      <c r="P38" s="40">
        <f>ROUND(E38*0.115,2)</f>
        <v>837.3</v>
      </c>
      <c r="Q38" s="3">
        <f t="shared" si="9"/>
        <v>3141.23</v>
      </c>
      <c r="R38" s="24">
        <f t="shared" si="10"/>
        <v>4139.6000000000004</v>
      </c>
      <c r="S38" s="26">
        <v>443.7</v>
      </c>
      <c r="T38" s="26">
        <f>ROUND(+E38*17.5%,2)+ROUND(E38*3%,2)</f>
        <v>1492.5700000000002</v>
      </c>
      <c r="U38" s="27">
        <f>ROUND(+E38*2%,2)</f>
        <v>145.62</v>
      </c>
      <c r="V38" s="28">
        <f t="shared" si="11"/>
        <v>2081.8900000000003</v>
      </c>
    </row>
    <row r="39" spans="1:22" ht="21" x14ac:dyDescent="0.35">
      <c r="A39" s="1"/>
      <c r="B39" s="1" t="s">
        <v>83</v>
      </c>
      <c r="C39" s="2" t="s">
        <v>84</v>
      </c>
      <c r="D39" s="1" t="s">
        <v>85</v>
      </c>
      <c r="E39" s="3">
        <v>7280.83</v>
      </c>
      <c r="F39" s="64">
        <v>15</v>
      </c>
      <c r="G39" s="37">
        <v>1945</v>
      </c>
      <c r="H39" s="3"/>
      <c r="I39" s="38">
        <v>11.56</v>
      </c>
      <c r="J39" s="3"/>
      <c r="K39" s="3">
        <f t="shared" si="12"/>
        <v>7269.2699999999995</v>
      </c>
      <c r="L39" s="3">
        <v>0</v>
      </c>
      <c r="M39" s="3"/>
      <c r="N39" s="3">
        <v>916.97</v>
      </c>
      <c r="O39" s="3">
        <v>0.02</v>
      </c>
      <c r="P39" s="40">
        <f>ROUND(E39*0.115,2)</f>
        <v>837.3</v>
      </c>
      <c r="Q39" s="3">
        <f t="shared" si="9"/>
        <v>3699.29</v>
      </c>
      <c r="R39" s="24">
        <f t="shared" si="10"/>
        <v>3569.9799999999996</v>
      </c>
      <c r="S39" s="26">
        <v>443.7</v>
      </c>
      <c r="T39" s="26">
        <f>ROUND(+E39*17.5%,2)+ROUND(E39*3%,2)</f>
        <v>1492.5700000000002</v>
      </c>
      <c r="U39" s="27">
        <f>ROUND(+E39*2%,2)</f>
        <v>145.62</v>
      </c>
      <c r="V39" s="28">
        <f t="shared" si="11"/>
        <v>2081.8900000000003</v>
      </c>
    </row>
    <row r="40" spans="1:22" ht="21" x14ac:dyDescent="0.35">
      <c r="A40" s="1"/>
      <c r="B40" s="1" t="s">
        <v>86</v>
      </c>
      <c r="C40" s="2" t="s">
        <v>87</v>
      </c>
      <c r="D40" s="1" t="s">
        <v>85</v>
      </c>
      <c r="E40" s="3">
        <v>7280.83</v>
      </c>
      <c r="F40" s="64">
        <v>15</v>
      </c>
      <c r="G40" s="37">
        <v>2427</v>
      </c>
      <c r="H40" s="3"/>
      <c r="I40" s="29"/>
      <c r="J40" s="3"/>
      <c r="K40" s="3">
        <f t="shared" si="12"/>
        <v>7280.83</v>
      </c>
      <c r="L40" s="3">
        <v>0</v>
      </c>
      <c r="M40" s="3"/>
      <c r="N40" s="3">
        <v>916.97</v>
      </c>
      <c r="O40" s="3">
        <v>-0.04</v>
      </c>
      <c r="P40" s="40">
        <f>ROUND(E40*0.115,2)</f>
        <v>837.3</v>
      </c>
      <c r="Q40" s="3">
        <f t="shared" si="9"/>
        <v>4181.2299999999996</v>
      </c>
      <c r="R40" s="24">
        <f t="shared" si="10"/>
        <v>3099.6000000000004</v>
      </c>
      <c r="S40" s="26">
        <v>443.7</v>
      </c>
      <c r="T40" s="26">
        <f>ROUND(+E40*17.5%,2)+ROUND(E40*3%,2)</f>
        <v>1492.5700000000002</v>
      </c>
      <c r="U40" s="27">
        <f>ROUND(+E40*2%,2)</f>
        <v>145.62</v>
      </c>
      <c r="V40" s="28">
        <f t="shared" si="11"/>
        <v>2081.8900000000003</v>
      </c>
    </row>
    <row r="41" spans="1:22" ht="21" x14ac:dyDescent="0.35">
      <c r="A41" s="1"/>
      <c r="B41" s="1" t="s">
        <v>88</v>
      </c>
      <c r="C41" s="2" t="s">
        <v>89</v>
      </c>
      <c r="D41" s="1" t="s">
        <v>85</v>
      </c>
      <c r="E41" s="3">
        <v>7280.83</v>
      </c>
      <c r="F41" s="64">
        <v>15</v>
      </c>
      <c r="G41" s="3"/>
      <c r="H41" s="3"/>
      <c r="I41" s="38"/>
      <c r="J41" s="3"/>
      <c r="K41" s="3">
        <f t="shared" si="12"/>
        <v>7280.83</v>
      </c>
      <c r="L41" s="3">
        <v>0</v>
      </c>
      <c r="M41" s="3"/>
      <c r="N41" s="3">
        <v>916.97</v>
      </c>
      <c r="O41" s="3">
        <v>0.08</v>
      </c>
      <c r="P41" s="3"/>
      <c r="Q41" s="3">
        <f t="shared" si="9"/>
        <v>917.05000000000007</v>
      </c>
      <c r="R41" s="24">
        <f t="shared" si="10"/>
        <v>6363.78</v>
      </c>
      <c r="S41" s="26">
        <v>443.7</v>
      </c>
      <c r="T41" s="26"/>
      <c r="U41" s="26"/>
      <c r="V41" s="28">
        <f t="shared" si="11"/>
        <v>443.7</v>
      </c>
    </row>
    <row r="42" spans="1:22" ht="21" x14ac:dyDescent="0.35">
      <c r="A42" s="1"/>
      <c r="B42" t="s">
        <v>90</v>
      </c>
      <c r="C42" s="2" t="s">
        <v>91</v>
      </c>
      <c r="D42" t="s">
        <v>92</v>
      </c>
      <c r="E42" s="3">
        <v>7280.83</v>
      </c>
      <c r="F42" s="64">
        <v>15</v>
      </c>
      <c r="G42" s="3"/>
      <c r="H42" s="3"/>
      <c r="I42" s="38"/>
      <c r="J42" s="3"/>
      <c r="K42" s="3">
        <f t="shared" si="12"/>
        <v>7280.83</v>
      </c>
      <c r="L42" s="3">
        <v>0</v>
      </c>
      <c r="M42" s="3"/>
      <c r="N42" s="3">
        <v>916.97</v>
      </c>
      <c r="O42" s="3">
        <v>-0.02</v>
      </c>
      <c r="P42" s="40">
        <f>ROUND(E42*0.115,2)</f>
        <v>837.3</v>
      </c>
      <c r="Q42" s="3">
        <f t="shared" si="9"/>
        <v>1754.25</v>
      </c>
      <c r="R42" s="24">
        <f t="shared" si="10"/>
        <v>5526.58</v>
      </c>
      <c r="S42" s="26">
        <v>443.7</v>
      </c>
      <c r="T42" s="26">
        <f>ROUND(+E42*17.5%,2)+ROUND(E42*3%,2)</f>
        <v>1492.5700000000002</v>
      </c>
      <c r="U42" s="27">
        <f>ROUND(+E42*2%,2)</f>
        <v>145.62</v>
      </c>
      <c r="V42" s="28">
        <f t="shared" si="11"/>
        <v>2081.8900000000003</v>
      </c>
    </row>
    <row r="43" spans="1:22" ht="21" x14ac:dyDescent="0.35">
      <c r="A43" s="1"/>
      <c r="B43" s="1" t="s">
        <v>93</v>
      </c>
      <c r="C43" s="2" t="s">
        <v>94</v>
      </c>
      <c r="D43" s="1" t="s">
        <v>92</v>
      </c>
      <c r="E43" s="3">
        <v>7280.83</v>
      </c>
      <c r="F43" s="64">
        <v>15</v>
      </c>
      <c r="G43" s="37">
        <v>2062</v>
      </c>
      <c r="H43" s="3"/>
      <c r="I43" s="38"/>
      <c r="J43" s="3"/>
      <c r="K43" s="3">
        <f t="shared" si="12"/>
        <v>7280.83</v>
      </c>
      <c r="L43" s="3">
        <v>0</v>
      </c>
      <c r="M43" s="3"/>
      <c r="N43" s="3">
        <v>916.97</v>
      </c>
      <c r="O43" s="3">
        <v>-0.04</v>
      </c>
      <c r="P43" s="40">
        <f>ROUND(E43*0.115,2)</f>
        <v>837.3</v>
      </c>
      <c r="Q43" s="3">
        <f t="shared" si="9"/>
        <v>3816.23</v>
      </c>
      <c r="R43" s="24">
        <f t="shared" si="10"/>
        <v>3464.6</v>
      </c>
      <c r="S43" s="26">
        <v>443.7</v>
      </c>
      <c r="T43" s="26">
        <f>ROUND(+E43*17.5%,2)+ROUND(E43*3%,2)</f>
        <v>1492.5700000000002</v>
      </c>
      <c r="U43" s="27">
        <f>ROUND(+E43*2%,2)</f>
        <v>145.62</v>
      </c>
      <c r="V43" s="28">
        <f t="shared" si="11"/>
        <v>2081.8900000000003</v>
      </c>
    </row>
    <row r="44" spans="1:22" ht="21" x14ac:dyDescent="0.35">
      <c r="A44" s="1"/>
      <c r="B44" s="1" t="s">
        <v>95</v>
      </c>
      <c r="C44" s="2" t="s">
        <v>96</v>
      </c>
      <c r="D44" s="1" t="s">
        <v>97</v>
      </c>
      <c r="E44" s="3">
        <v>7280.83</v>
      </c>
      <c r="F44" s="64">
        <v>15</v>
      </c>
      <c r="G44" s="3"/>
      <c r="H44" s="3"/>
      <c r="I44" s="29"/>
      <c r="J44" s="3"/>
      <c r="K44" s="3">
        <f t="shared" si="12"/>
        <v>7280.83</v>
      </c>
      <c r="L44" s="3">
        <v>0</v>
      </c>
      <c r="M44" s="3"/>
      <c r="N44" s="3">
        <v>916.97</v>
      </c>
      <c r="O44" s="3">
        <v>0.08</v>
      </c>
      <c r="P44" s="57"/>
      <c r="Q44" s="3">
        <f t="shared" si="9"/>
        <v>917.05000000000007</v>
      </c>
      <c r="R44" s="24">
        <f t="shared" si="10"/>
        <v>6363.78</v>
      </c>
      <c r="S44" s="26">
        <v>443.7</v>
      </c>
      <c r="T44" s="26"/>
      <c r="U44" s="26"/>
      <c r="V44" s="28">
        <f t="shared" si="11"/>
        <v>443.7</v>
      </c>
    </row>
    <row r="45" spans="1:22" ht="21" x14ac:dyDescent="0.35">
      <c r="A45" s="1"/>
      <c r="B45" s="1" t="s">
        <v>98</v>
      </c>
      <c r="C45" s="2" t="s">
        <v>99</v>
      </c>
      <c r="D45" s="1" t="s">
        <v>97</v>
      </c>
      <c r="E45" s="3">
        <v>7280.83</v>
      </c>
      <c r="F45" s="64">
        <v>15</v>
      </c>
      <c r="G45" s="3"/>
      <c r="H45" s="3"/>
      <c r="I45" s="29"/>
      <c r="J45" s="3"/>
      <c r="K45" s="3">
        <f t="shared" si="12"/>
        <v>7280.83</v>
      </c>
      <c r="L45" s="3">
        <v>0</v>
      </c>
      <c r="M45" s="3"/>
      <c r="N45" s="3">
        <v>916.97</v>
      </c>
      <c r="O45" s="3">
        <v>0.08</v>
      </c>
      <c r="P45" s="57"/>
      <c r="Q45" s="3">
        <f t="shared" si="9"/>
        <v>917.05000000000007</v>
      </c>
      <c r="R45" s="24">
        <f t="shared" si="10"/>
        <v>6363.78</v>
      </c>
      <c r="S45" s="26">
        <v>443.7</v>
      </c>
      <c r="T45" s="26"/>
      <c r="U45" s="26"/>
      <c r="V45" s="28">
        <f t="shared" si="11"/>
        <v>443.7</v>
      </c>
    </row>
    <row r="46" spans="1:22" ht="21" x14ac:dyDescent="0.35">
      <c r="A46" s="1"/>
      <c r="B46" t="s">
        <v>100</v>
      </c>
      <c r="C46" s="2" t="s">
        <v>101</v>
      </c>
      <c r="D46" t="s">
        <v>102</v>
      </c>
      <c r="E46" s="3">
        <v>7280.83</v>
      </c>
      <c r="F46" s="64">
        <v>15</v>
      </c>
      <c r="G46" s="3"/>
      <c r="H46" s="3"/>
      <c r="I46" s="29">
        <v>2.31</v>
      </c>
      <c r="J46" s="3"/>
      <c r="K46" s="3">
        <f t="shared" si="12"/>
        <v>7278.5199999999995</v>
      </c>
      <c r="L46" s="3">
        <v>0</v>
      </c>
      <c r="M46" s="3"/>
      <c r="N46" s="3">
        <v>916.97</v>
      </c>
      <c r="O46" s="3">
        <v>-0.03</v>
      </c>
      <c r="P46" s="57"/>
      <c r="Q46" s="3">
        <f t="shared" si="9"/>
        <v>916.94</v>
      </c>
      <c r="R46" s="24">
        <f t="shared" si="10"/>
        <v>6361.58</v>
      </c>
      <c r="S46" s="26">
        <v>443.7</v>
      </c>
      <c r="T46" s="26"/>
      <c r="U46" s="26"/>
      <c r="V46" s="28">
        <f t="shared" si="11"/>
        <v>443.7</v>
      </c>
    </row>
    <row r="47" spans="1:22" ht="21" x14ac:dyDescent="0.35">
      <c r="A47" s="1"/>
      <c r="B47" t="s">
        <v>103</v>
      </c>
      <c r="C47" s="2" t="s">
        <v>104</v>
      </c>
      <c r="D47" t="s">
        <v>102</v>
      </c>
      <c r="E47" s="3">
        <v>7280.83</v>
      </c>
      <c r="F47" s="64">
        <v>15</v>
      </c>
      <c r="G47" s="37">
        <v>483</v>
      </c>
      <c r="H47" s="3"/>
      <c r="I47" s="29"/>
      <c r="J47" s="3"/>
      <c r="K47" s="3">
        <f t="shared" si="12"/>
        <v>7280.83</v>
      </c>
      <c r="L47" s="3">
        <v>0</v>
      </c>
      <c r="M47" s="3"/>
      <c r="N47" s="3">
        <v>916.97</v>
      </c>
      <c r="O47" s="3">
        <v>-0.02</v>
      </c>
      <c r="P47" s="40">
        <f>ROUND(E47*0.115,2)</f>
        <v>837.3</v>
      </c>
      <c r="Q47" s="3">
        <f t="shared" si="9"/>
        <v>2237.25</v>
      </c>
      <c r="R47" s="24">
        <f t="shared" si="10"/>
        <v>5043.58</v>
      </c>
      <c r="S47" s="26">
        <v>443.7</v>
      </c>
      <c r="T47" s="26">
        <f>ROUND(+E47*17.5%,2)+ROUND(E47*3%,2)</f>
        <v>1492.5700000000002</v>
      </c>
      <c r="U47" s="27">
        <f>ROUND(+E47*2%,2)</f>
        <v>145.62</v>
      </c>
      <c r="V47" s="28">
        <f t="shared" si="11"/>
        <v>2081.8900000000003</v>
      </c>
    </row>
    <row r="48" spans="1:22" ht="21" x14ac:dyDescent="0.35">
      <c r="A48" s="1"/>
      <c r="B48" t="s">
        <v>105</v>
      </c>
      <c r="C48" s="2" t="s">
        <v>106</v>
      </c>
      <c r="D48" t="s">
        <v>102</v>
      </c>
      <c r="E48" s="3">
        <v>7280.83</v>
      </c>
      <c r="F48" s="64">
        <v>15</v>
      </c>
      <c r="G48" s="3"/>
      <c r="H48" s="3"/>
      <c r="I48" s="29"/>
      <c r="J48" s="3"/>
      <c r="K48" s="3">
        <f t="shared" si="12"/>
        <v>7280.83</v>
      </c>
      <c r="L48" s="3">
        <v>0</v>
      </c>
      <c r="M48" s="3"/>
      <c r="N48" s="3">
        <v>916.97</v>
      </c>
      <c r="O48" s="3">
        <v>-0.02</v>
      </c>
      <c r="P48" s="40">
        <f>ROUND(E48*0.115,2)</f>
        <v>837.3</v>
      </c>
      <c r="Q48" s="3">
        <f t="shared" si="9"/>
        <v>1754.25</v>
      </c>
      <c r="R48" s="24">
        <f t="shared" si="10"/>
        <v>5526.58</v>
      </c>
      <c r="S48" s="26">
        <v>443.7</v>
      </c>
      <c r="T48" s="26">
        <f>ROUND(+E48*17.5%,2)+ROUND(E48*3%,2)</f>
        <v>1492.5700000000002</v>
      </c>
      <c r="U48" s="27">
        <f>ROUND(+E48*2%,2)</f>
        <v>145.62</v>
      </c>
      <c r="V48" s="28">
        <f t="shared" si="11"/>
        <v>2081.8900000000003</v>
      </c>
    </row>
    <row r="49" spans="1:22" ht="21" x14ac:dyDescent="0.35">
      <c r="A49" s="1"/>
      <c r="B49" t="s">
        <v>107</v>
      </c>
      <c r="C49" s="2" t="s">
        <v>108</v>
      </c>
      <c r="D49" t="s">
        <v>102</v>
      </c>
      <c r="E49" s="3">
        <v>7280.83</v>
      </c>
      <c r="F49" s="64">
        <v>15</v>
      </c>
      <c r="G49" s="3"/>
      <c r="H49" s="3"/>
      <c r="I49" s="29"/>
      <c r="J49" s="3"/>
      <c r="K49" s="3">
        <f t="shared" si="12"/>
        <v>7280.83</v>
      </c>
      <c r="L49" s="3">
        <v>0</v>
      </c>
      <c r="M49" s="3"/>
      <c r="N49" s="3">
        <v>916.97</v>
      </c>
      <c r="O49" s="3">
        <v>-0.12</v>
      </c>
      <c r="P49" s="30"/>
      <c r="Q49" s="3">
        <f t="shared" si="9"/>
        <v>916.85</v>
      </c>
      <c r="R49" s="43">
        <f t="shared" si="10"/>
        <v>6363.98</v>
      </c>
      <c r="S49" s="26">
        <v>443.7</v>
      </c>
      <c r="T49" s="26"/>
      <c r="U49" s="31"/>
      <c r="V49" s="28">
        <f t="shared" si="11"/>
        <v>443.7</v>
      </c>
    </row>
    <row r="50" spans="1:22" ht="21" x14ac:dyDescent="0.35">
      <c r="A50" s="1"/>
      <c r="B50" t="s">
        <v>109</v>
      </c>
      <c r="C50" s="2" t="s">
        <v>110</v>
      </c>
      <c r="D50" t="s">
        <v>102</v>
      </c>
      <c r="E50" s="3">
        <v>7280.83</v>
      </c>
      <c r="F50" s="64">
        <v>15</v>
      </c>
      <c r="G50" s="3"/>
      <c r="H50" s="3"/>
      <c r="I50" s="38">
        <v>15.02</v>
      </c>
      <c r="J50" s="3"/>
      <c r="K50" s="3">
        <f t="shared" si="12"/>
        <v>7265.8099999999995</v>
      </c>
      <c r="L50" s="3">
        <v>0</v>
      </c>
      <c r="M50" s="3"/>
      <c r="N50" s="3">
        <v>916.97</v>
      </c>
      <c r="O50" s="3">
        <v>0.12</v>
      </c>
      <c r="P50" s="3"/>
      <c r="Q50" s="3">
        <f t="shared" si="9"/>
        <v>917.09</v>
      </c>
      <c r="R50" s="24">
        <f t="shared" si="10"/>
        <v>6348.7199999999993</v>
      </c>
      <c r="S50" s="26">
        <v>443.7</v>
      </c>
      <c r="T50" s="26"/>
      <c r="U50" s="26"/>
      <c r="V50" s="28">
        <f t="shared" si="11"/>
        <v>443.7</v>
      </c>
    </row>
    <row r="51" spans="1:22" ht="21" x14ac:dyDescent="0.35">
      <c r="A51" s="1"/>
      <c r="B51" t="s">
        <v>111</v>
      </c>
      <c r="C51" s="2" t="s">
        <v>139</v>
      </c>
      <c r="D51" t="s">
        <v>112</v>
      </c>
      <c r="E51" s="3">
        <v>4532.5</v>
      </c>
      <c r="F51" s="64">
        <v>15</v>
      </c>
      <c r="G51" s="3"/>
      <c r="H51" s="3"/>
      <c r="I51" s="29"/>
      <c r="J51" s="3"/>
      <c r="K51" s="3">
        <f t="shared" si="12"/>
        <v>4532.5</v>
      </c>
      <c r="L51" s="3"/>
      <c r="M51" s="3"/>
      <c r="N51" s="3">
        <v>385.85</v>
      </c>
      <c r="O51" s="3">
        <v>0.15</v>
      </c>
      <c r="P51" s="3"/>
      <c r="Q51" s="3">
        <f t="shared" si="9"/>
        <v>386</v>
      </c>
      <c r="R51" s="44">
        <f t="shared" si="10"/>
        <v>4146.5</v>
      </c>
      <c r="S51" s="25">
        <v>368.66</v>
      </c>
      <c r="T51" s="26"/>
      <c r="U51" s="31"/>
      <c r="V51" s="28">
        <f t="shared" si="11"/>
        <v>368.66</v>
      </c>
    </row>
    <row r="52" spans="1:22" ht="18.75" x14ac:dyDescent="0.3">
      <c r="A52" s="1"/>
      <c r="B52" s="19" t="s">
        <v>29</v>
      </c>
      <c r="C52" s="33"/>
      <c r="D52" s="34"/>
      <c r="E52" s="35">
        <f>SUM(E33:E51)</f>
        <v>121486.50000000001</v>
      </c>
      <c r="F52" s="35"/>
      <c r="G52" s="35">
        <f>SUM(G33:G51)</f>
        <v>8304</v>
      </c>
      <c r="H52" s="35">
        <f t="shared" ref="H52:J52" si="13">SUM(H33:H49)</f>
        <v>0</v>
      </c>
      <c r="I52" s="35">
        <f>SUM(I33:I51)</f>
        <v>28.89</v>
      </c>
      <c r="J52" s="35">
        <f t="shared" si="13"/>
        <v>0</v>
      </c>
      <c r="K52" s="35">
        <f>SUM(K33:K51)</f>
        <v>121457.61000000002</v>
      </c>
      <c r="L52" s="35">
        <f t="shared" ref="L52:V52" si="14">SUM(L33:L51)</f>
        <v>0</v>
      </c>
      <c r="M52" s="35">
        <f t="shared" si="14"/>
        <v>0</v>
      </c>
      <c r="N52" s="35">
        <f t="shared" si="14"/>
        <v>15155.769999999997</v>
      </c>
      <c r="O52" s="35">
        <f t="shared" si="14"/>
        <v>0.39</v>
      </c>
      <c r="P52" s="35">
        <f>SUM(P33:P51)</f>
        <v>6698.4000000000005</v>
      </c>
      <c r="Q52" s="35">
        <f t="shared" si="14"/>
        <v>30158.559999999994</v>
      </c>
      <c r="R52" s="35">
        <f>SUM(R33:R51)</f>
        <v>91299.05</v>
      </c>
      <c r="S52" s="35">
        <f t="shared" si="14"/>
        <v>7924.1399999999976</v>
      </c>
      <c r="T52" s="35">
        <f t="shared" si="14"/>
        <v>11940.56</v>
      </c>
      <c r="U52" s="35">
        <f t="shared" si="14"/>
        <v>1164.96</v>
      </c>
      <c r="V52" s="35">
        <f t="shared" si="14"/>
        <v>21029.660000000003</v>
      </c>
    </row>
    <row r="53" spans="1:22" ht="18.75" x14ac:dyDescent="0.3">
      <c r="A53" s="1"/>
      <c r="B53" s="1"/>
      <c r="C53" s="2"/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6"/>
      <c r="S53" s="1"/>
      <c r="T53" s="1"/>
      <c r="U53" s="1"/>
      <c r="V53" s="1"/>
    </row>
    <row r="54" spans="1:22" ht="18.75" x14ac:dyDescent="0.3">
      <c r="A54" s="1"/>
      <c r="B54" s="19" t="s">
        <v>113</v>
      </c>
      <c r="C54" s="33" t="s">
        <v>114</v>
      </c>
      <c r="D54" s="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6"/>
      <c r="S54" s="1"/>
      <c r="T54" s="1"/>
      <c r="U54" s="1"/>
      <c r="V54" s="1"/>
    </row>
    <row r="55" spans="1:22" ht="21" x14ac:dyDescent="0.35">
      <c r="A55" s="1"/>
      <c r="B55" s="1" t="s">
        <v>115</v>
      </c>
      <c r="C55" s="2" t="s">
        <v>142</v>
      </c>
      <c r="D55" s="1" t="s">
        <v>116</v>
      </c>
      <c r="E55" s="3">
        <f>7741.55/15*14</f>
        <v>7225.4466666666667</v>
      </c>
      <c r="F55" s="64">
        <v>14</v>
      </c>
      <c r="G55" s="36"/>
      <c r="H55" s="3"/>
      <c r="I55" s="29"/>
      <c r="J55" s="3"/>
      <c r="K55" s="3">
        <f>E55+-I55</f>
        <v>7225.4466666666667</v>
      </c>
      <c r="L55" s="3"/>
      <c r="M55" s="3"/>
      <c r="N55" s="3">
        <v>905.13</v>
      </c>
      <c r="O55" s="3">
        <v>-0.13</v>
      </c>
      <c r="P55" s="3"/>
      <c r="Q55" s="3">
        <f t="shared" ref="Q55:Q60" si="15">SUM(N55:P55)+G55</f>
        <v>905</v>
      </c>
      <c r="R55" s="24">
        <f t="shared" ref="R55:R60" si="16">K55-Q55</f>
        <v>6320.4466666666667</v>
      </c>
      <c r="S55" s="26">
        <v>456.28</v>
      </c>
      <c r="T55" s="26"/>
      <c r="U55" s="26"/>
      <c r="V55" s="28">
        <f t="shared" ref="V55:V60" si="17">SUM(S55:U55)</f>
        <v>456.28</v>
      </c>
    </row>
    <row r="56" spans="1:22" ht="21" x14ac:dyDescent="0.35">
      <c r="A56" s="1"/>
      <c r="B56" s="1" t="s">
        <v>117</v>
      </c>
      <c r="C56" s="2" t="s">
        <v>118</v>
      </c>
      <c r="D56" s="1" t="s">
        <v>74</v>
      </c>
      <c r="E56" s="3">
        <v>7280.83</v>
      </c>
      <c r="F56" s="64">
        <v>15</v>
      </c>
      <c r="G56" s="3"/>
      <c r="H56" s="3"/>
      <c r="I56" s="29"/>
      <c r="J56" s="3"/>
      <c r="K56" s="3">
        <f t="shared" ref="K56:K60" si="18">E56+-I56</f>
        <v>7280.83</v>
      </c>
      <c r="L56" s="3"/>
      <c r="M56" s="3"/>
      <c r="N56" s="3">
        <v>916.97</v>
      </c>
      <c r="O56" s="3">
        <v>-0.02</v>
      </c>
      <c r="P56" s="23">
        <f>ROUND(E56*0.115,2)</f>
        <v>837.3</v>
      </c>
      <c r="Q56" s="3">
        <f t="shared" si="15"/>
        <v>1754.25</v>
      </c>
      <c r="R56" s="24">
        <f t="shared" si="16"/>
        <v>5526.58</v>
      </c>
      <c r="S56" s="26">
        <v>443.7</v>
      </c>
      <c r="T56" s="26">
        <f>ROUND(+E56*17.5%,2)+ROUND(E56*3%,2)</f>
        <v>1492.5700000000002</v>
      </c>
      <c r="U56" s="27">
        <f>ROUND(+E56*2%,2)</f>
        <v>145.62</v>
      </c>
      <c r="V56" s="28">
        <f t="shared" si="17"/>
        <v>2081.8900000000003</v>
      </c>
    </row>
    <row r="57" spans="1:22" ht="21" x14ac:dyDescent="0.35">
      <c r="A57" s="1"/>
      <c r="B57" s="1" t="s">
        <v>119</v>
      </c>
      <c r="C57" s="2" t="s">
        <v>120</v>
      </c>
      <c r="D57" s="1" t="s">
        <v>102</v>
      </c>
      <c r="E57" s="3">
        <v>7280.83</v>
      </c>
      <c r="F57" s="64">
        <v>15</v>
      </c>
      <c r="G57" s="3"/>
      <c r="H57" s="3"/>
      <c r="I57" s="29"/>
      <c r="J57" s="3"/>
      <c r="K57" s="3">
        <f t="shared" si="18"/>
        <v>7280.83</v>
      </c>
      <c r="L57" s="3"/>
      <c r="M57" s="3"/>
      <c r="N57" s="3">
        <v>916.97</v>
      </c>
      <c r="O57" s="3">
        <v>-0.02</v>
      </c>
      <c r="P57" s="23">
        <f>ROUND(E57*0.115,2)</f>
        <v>837.3</v>
      </c>
      <c r="Q57" s="3">
        <f t="shared" si="15"/>
        <v>1754.25</v>
      </c>
      <c r="R57" s="24">
        <f t="shared" si="16"/>
        <v>5526.58</v>
      </c>
      <c r="S57" s="26">
        <v>443.7</v>
      </c>
      <c r="T57" s="26">
        <f>ROUND(+E57*17.5%,2)+ROUND(E57*3%,2)</f>
        <v>1492.5700000000002</v>
      </c>
      <c r="U57" s="27">
        <f>ROUND(+E57*2%,2)</f>
        <v>145.62</v>
      </c>
      <c r="V57" s="28">
        <f t="shared" si="17"/>
        <v>2081.8900000000003</v>
      </c>
    </row>
    <row r="58" spans="1:22" ht="87.75" x14ac:dyDescent="0.35">
      <c r="A58" s="1" t="s">
        <v>121</v>
      </c>
      <c r="B58" t="s">
        <v>122</v>
      </c>
      <c r="C58" s="2" t="s">
        <v>123</v>
      </c>
      <c r="D58" s="45" t="s">
        <v>124</v>
      </c>
      <c r="E58" s="3">
        <v>7063.16</v>
      </c>
      <c r="F58" s="64">
        <v>15</v>
      </c>
      <c r="G58" s="3"/>
      <c r="H58" s="3"/>
      <c r="I58" s="29"/>
      <c r="J58" s="3"/>
      <c r="K58" s="3">
        <f t="shared" si="18"/>
        <v>7063.16</v>
      </c>
      <c r="L58" s="3"/>
      <c r="M58" s="3"/>
      <c r="N58" s="3">
        <v>870.48</v>
      </c>
      <c r="O58" s="3">
        <v>-0.08</v>
      </c>
      <c r="P58" s="3"/>
      <c r="Q58" s="3">
        <f t="shared" si="15"/>
        <v>870.4</v>
      </c>
      <c r="R58" s="24">
        <f t="shared" si="16"/>
        <v>6192.76</v>
      </c>
      <c r="S58" s="26">
        <v>437.76</v>
      </c>
      <c r="T58" s="26"/>
      <c r="U58" s="26"/>
      <c r="V58" s="28">
        <f t="shared" si="17"/>
        <v>437.76</v>
      </c>
    </row>
    <row r="59" spans="1:22" ht="87.75" x14ac:dyDescent="0.35">
      <c r="A59" s="1"/>
      <c r="B59" t="s">
        <v>125</v>
      </c>
      <c r="C59" s="2" t="s">
        <v>126</v>
      </c>
      <c r="D59" s="45" t="s">
        <v>124</v>
      </c>
      <c r="E59" s="3">
        <v>7063.16</v>
      </c>
      <c r="F59" s="64">
        <v>15</v>
      </c>
      <c r="G59" s="3"/>
      <c r="H59" s="3"/>
      <c r="I59" s="29">
        <v>4.4800000000000004</v>
      </c>
      <c r="J59" s="3"/>
      <c r="K59" s="3">
        <f t="shared" si="18"/>
        <v>7058.68</v>
      </c>
      <c r="L59" s="3"/>
      <c r="M59" s="3"/>
      <c r="N59" s="3">
        <v>870.48</v>
      </c>
      <c r="O59" s="3">
        <v>0.01</v>
      </c>
      <c r="P59" s="3"/>
      <c r="Q59" s="3">
        <f t="shared" si="15"/>
        <v>870.49</v>
      </c>
      <c r="R59" s="24">
        <f t="shared" si="16"/>
        <v>6188.1900000000005</v>
      </c>
      <c r="S59" s="26">
        <v>437.76</v>
      </c>
      <c r="T59" s="26"/>
      <c r="U59" s="26"/>
      <c r="V59" s="28">
        <f t="shared" si="17"/>
        <v>437.76</v>
      </c>
    </row>
    <row r="60" spans="1:22" ht="87.75" x14ac:dyDescent="0.35">
      <c r="A60" s="1"/>
      <c r="B60" t="s">
        <v>127</v>
      </c>
      <c r="C60" s="2" t="s">
        <v>128</v>
      </c>
      <c r="D60" s="45" t="s">
        <v>124</v>
      </c>
      <c r="E60" s="3">
        <v>7063.16</v>
      </c>
      <c r="F60" s="64">
        <v>15</v>
      </c>
      <c r="G60" s="3">
        <v>1178</v>
      </c>
      <c r="H60" s="3"/>
      <c r="I60" s="29"/>
      <c r="J60" s="3"/>
      <c r="K60" s="3">
        <f t="shared" si="18"/>
        <v>7063.16</v>
      </c>
      <c r="L60" s="3"/>
      <c r="M60" s="3"/>
      <c r="N60" s="3">
        <v>870.48</v>
      </c>
      <c r="O60" s="3">
        <v>0.05</v>
      </c>
      <c r="P60" s="40">
        <f>ROUND(E60*0.115,2)</f>
        <v>812.26</v>
      </c>
      <c r="Q60" s="3">
        <f t="shared" si="15"/>
        <v>2860.79</v>
      </c>
      <c r="R60" s="24">
        <f t="shared" si="16"/>
        <v>4202.37</v>
      </c>
      <c r="S60" s="26">
        <v>437.76</v>
      </c>
      <c r="T60" s="26">
        <f>ROUND(+E60*17.5%,2)+ROUND(E60*3%,2)</f>
        <v>1447.94</v>
      </c>
      <c r="U60" s="27">
        <f>ROUND(+E60*2%,2)</f>
        <v>141.26</v>
      </c>
      <c r="V60" s="28">
        <f t="shared" si="17"/>
        <v>2026.96</v>
      </c>
    </row>
    <row r="61" spans="1:22" ht="18.75" x14ac:dyDescent="0.3">
      <c r="A61" s="1"/>
      <c r="B61" s="19" t="s">
        <v>29</v>
      </c>
      <c r="C61" s="33"/>
      <c r="D61" s="34"/>
      <c r="E61" s="35">
        <f>SUM(E55:E60)</f>
        <v>42976.58666666667</v>
      </c>
      <c r="F61" s="35"/>
      <c r="G61" s="35">
        <f t="shared" ref="G61:J61" si="19">SUM(G55:G60)</f>
        <v>1178</v>
      </c>
      <c r="H61" s="35">
        <f t="shared" si="19"/>
        <v>0</v>
      </c>
      <c r="I61" s="35">
        <f>SUM(I55:I60)</f>
        <v>4.4800000000000004</v>
      </c>
      <c r="J61" s="35">
        <f t="shared" si="19"/>
        <v>0</v>
      </c>
      <c r="K61" s="35">
        <f>SUM(K55:K60)</f>
        <v>42972.106666666674</v>
      </c>
      <c r="L61" s="35">
        <f t="shared" ref="L61:V61" si="20">SUM(L55:L60)</f>
        <v>0</v>
      </c>
      <c r="M61" s="35">
        <f t="shared" si="20"/>
        <v>0</v>
      </c>
      <c r="N61" s="35">
        <f t="shared" si="20"/>
        <v>5350.51</v>
      </c>
      <c r="O61" s="35">
        <f t="shared" si="20"/>
        <v>-0.19</v>
      </c>
      <c r="P61" s="35">
        <f t="shared" si="20"/>
        <v>2486.8599999999997</v>
      </c>
      <c r="Q61" s="35">
        <f t="shared" si="20"/>
        <v>9015.18</v>
      </c>
      <c r="R61" s="35">
        <f>SUM(R55:R60)</f>
        <v>33956.926666666674</v>
      </c>
      <c r="S61" s="35">
        <f t="shared" si="20"/>
        <v>2656.96</v>
      </c>
      <c r="T61" s="35">
        <f t="shared" si="20"/>
        <v>4433.08</v>
      </c>
      <c r="U61" s="35">
        <f t="shared" si="20"/>
        <v>432.5</v>
      </c>
      <c r="V61" s="35">
        <f t="shared" si="20"/>
        <v>7522.5400000000009</v>
      </c>
    </row>
    <row r="62" spans="1:22" ht="18.75" x14ac:dyDescent="0.3">
      <c r="A62" s="1"/>
      <c r="B62" s="19"/>
      <c r="C62" s="2"/>
      <c r="D62" s="1"/>
      <c r="E62" s="3"/>
      <c r="F62" s="3"/>
      <c r="G62" s="3"/>
      <c r="H62" s="3"/>
      <c r="I62" s="3"/>
      <c r="J62" s="3"/>
      <c r="K62" s="46"/>
      <c r="L62" s="46"/>
      <c r="M62" s="46"/>
      <c r="N62" s="46"/>
      <c r="O62" s="46"/>
      <c r="P62" s="46"/>
      <c r="Q62" s="46"/>
      <c r="R62" s="47"/>
      <c r="S62" s="48"/>
      <c r="T62" s="48"/>
      <c r="U62" s="48"/>
      <c r="V62" s="48"/>
    </row>
    <row r="63" spans="1:22" ht="18.75" x14ac:dyDescent="0.3">
      <c r="A63" s="1"/>
      <c r="B63" s="19" t="s">
        <v>129</v>
      </c>
      <c r="C63" s="33" t="s">
        <v>130</v>
      </c>
      <c r="D63" s="1"/>
      <c r="E63" s="3"/>
      <c r="F63" s="3"/>
      <c r="G63" s="3"/>
      <c r="H63" s="3"/>
      <c r="I63" s="3"/>
      <c r="J63" s="3"/>
      <c r="K63" s="46"/>
      <c r="L63" s="46"/>
      <c r="M63" s="46"/>
      <c r="N63" s="46"/>
      <c r="O63" s="46"/>
      <c r="P63" s="46"/>
      <c r="Q63" s="46"/>
      <c r="R63" s="47"/>
      <c r="S63" s="48"/>
      <c r="T63" s="48"/>
      <c r="U63" s="48"/>
      <c r="V63" s="48"/>
    </row>
    <row r="64" spans="1:22" ht="21" x14ac:dyDescent="0.35">
      <c r="A64" s="1"/>
      <c r="B64" s="1" t="s">
        <v>131</v>
      </c>
      <c r="C64" s="2" t="s">
        <v>132</v>
      </c>
      <c r="D64" s="1" t="s">
        <v>34</v>
      </c>
      <c r="E64" s="3">
        <v>13520</v>
      </c>
      <c r="F64" s="64">
        <v>15</v>
      </c>
      <c r="G64" s="37">
        <v>2784</v>
      </c>
      <c r="H64" s="3"/>
      <c r="I64" s="3"/>
      <c r="J64" s="3"/>
      <c r="K64" s="3">
        <f>E64+-I64</f>
        <v>13520</v>
      </c>
      <c r="L64" s="3">
        <v>0</v>
      </c>
      <c r="M64" s="3"/>
      <c r="N64" s="3">
        <v>2283.5500000000002</v>
      </c>
      <c r="O64" s="3">
        <v>-0.06</v>
      </c>
      <c r="P64" s="40">
        <f>ROUND(E64*0.115,2)</f>
        <v>1554.8</v>
      </c>
      <c r="Q64" s="3">
        <f>SUM(N64:P64)+G64</f>
        <v>6622.29</v>
      </c>
      <c r="R64" s="24">
        <f>K64-Q64</f>
        <v>6897.71</v>
      </c>
      <c r="S64" s="25">
        <v>614.07000000000005</v>
      </c>
      <c r="T64" s="26">
        <f>ROUND(+E64*17.5%,2)+ROUND(E64*3%,2)</f>
        <v>2771.6</v>
      </c>
      <c r="U64" s="27">
        <f>ROUND(+E64*2%,2)</f>
        <v>270.39999999999998</v>
      </c>
      <c r="V64" s="28">
        <f>SUM(S64:U64)</f>
        <v>3656.07</v>
      </c>
    </row>
    <row r="65" spans="1:22" ht="18.75" x14ac:dyDescent="0.3">
      <c r="A65" s="1"/>
      <c r="B65" s="19" t="s">
        <v>29</v>
      </c>
      <c r="C65" s="1"/>
      <c r="D65" s="1"/>
      <c r="E65" s="35">
        <f>E64</f>
        <v>13520</v>
      </c>
      <c r="F65" s="35"/>
      <c r="G65" s="35">
        <f>+G64</f>
        <v>2784</v>
      </c>
      <c r="H65" s="35"/>
      <c r="I65" s="35">
        <f>I64</f>
        <v>0</v>
      </c>
      <c r="J65" s="35">
        <f>J64</f>
        <v>0</v>
      </c>
      <c r="K65" s="35">
        <f>K64</f>
        <v>13520</v>
      </c>
      <c r="L65" s="35">
        <f t="shared" ref="L65:V65" si="21">L64</f>
        <v>0</v>
      </c>
      <c r="M65" s="35">
        <f t="shared" si="21"/>
        <v>0</v>
      </c>
      <c r="N65" s="35">
        <f t="shared" si="21"/>
        <v>2283.5500000000002</v>
      </c>
      <c r="O65" s="35">
        <f t="shared" si="21"/>
        <v>-0.06</v>
      </c>
      <c r="P65" s="35">
        <f t="shared" si="21"/>
        <v>1554.8</v>
      </c>
      <c r="Q65" s="35">
        <f t="shared" si="21"/>
        <v>6622.29</v>
      </c>
      <c r="R65" s="35">
        <f>R64</f>
        <v>6897.71</v>
      </c>
      <c r="S65" s="35">
        <f t="shared" si="21"/>
        <v>614.07000000000005</v>
      </c>
      <c r="T65" s="35">
        <f t="shared" si="21"/>
        <v>2771.6</v>
      </c>
      <c r="U65" s="35">
        <f t="shared" si="21"/>
        <v>270.39999999999998</v>
      </c>
      <c r="V65" s="35">
        <f t="shared" si="21"/>
        <v>3656.07</v>
      </c>
    </row>
    <row r="66" spans="1:22" ht="18.75" x14ac:dyDescent="0.3">
      <c r="A66" s="1"/>
      <c r="B66" s="19"/>
      <c r="C66" s="1"/>
      <c r="D66" s="1"/>
      <c r="E66" s="3"/>
      <c r="F66" s="3"/>
      <c r="G66" s="3"/>
      <c r="H66" s="3"/>
      <c r="I66" s="3"/>
      <c r="J66" s="3"/>
      <c r="K66" s="46"/>
      <c r="L66" s="46"/>
      <c r="M66" s="46"/>
      <c r="N66" s="46"/>
      <c r="O66" s="46"/>
      <c r="P66" s="46"/>
      <c r="Q66" s="46"/>
      <c r="R66" s="47"/>
      <c r="S66" s="48"/>
      <c r="T66" s="48"/>
      <c r="U66" s="48"/>
      <c r="V66" s="48"/>
    </row>
    <row r="67" spans="1:22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9"/>
      <c r="S67" s="1"/>
      <c r="T67" s="1"/>
      <c r="U67" s="1"/>
      <c r="V67" s="1"/>
    </row>
    <row r="68" spans="1:22" ht="18.75" x14ac:dyDescent="0.3">
      <c r="A68" s="1"/>
      <c r="B68" s="1"/>
      <c r="C68" s="50" t="s">
        <v>133</v>
      </c>
      <c r="D68" s="1"/>
      <c r="E68" s="51">
        <f>E9+E23+E30+E52+E61+E65</f>
        <v>303120.40333333338</v>
      </c>
      <c r="F68" s="51"/>
      <c r="G68" s="52">
        <f>G9+G23+G30+G52+G61+G65</f>
        <v>21891.08</v>
      </c>
      <c r="H68" s="51"/>
      <c r="I68" s="51">
        <f t="shared" ref="I68:P68" si="22">I9+I23+I30+I52+I61+I65</f>
        <v>86.690000000000012</v>
      </c>
      <c r="J68" s="51">
        <f t="shared" si="22"/>
        <v>0</v>
      </c>
      <c r="K68" s="51">
        <f t="shared" si="22"/>
        <v>303033.71333333338</v>
      </c>
      <c r="L68" s="51">
        <f t="shared" si="22"/>
        <v>8139.7400000000007</v>
      </c>
      <c r="M68" s="51">
        <f t="shared" si="22"/>
        <v>8139.7</v>
      </c>
      <c r="N68" s="51">
        <f t="shared" si="22"/>
        <v>39301.919999999998</v>
      </c>
      <c r="O68" s="51">
        <f t="shared" si="22"/>
        <v>0.32000000000000006</v>
      </c>
      <c r="P68" s="52">
        <f t="shared" si="22"/>
        <v>17925.259999999998</v>
      </c>
      <c r="Q68" s="51">
        <f>Q9+Q23+Q30+Q52+Q61+Q65</f>
        <v>79118.579999999973</v>
      </c>
      <c r="R68" s="53">
        <f>ROUND(+R9+R23+R30+R52+R61+R65,1)</f>
        <v>223915.1</v>
      </c>
      <c r="S68" s="51">
        <f>S9+S23+S30+S52+S61+S65</f>
        <v>18791.829999999998</v>
      </c>
      <c r="T68" s="58">
        <f>T65+T61+T52+T30+T23+T9</f>
        <v>31953.603099999993</v>
      </c>
      <c r="U68" s="52">
        <f>U9+U23+U30+U52+U61+U65</f>
        <v>3117.46</v>
      </c>
      <c r="V68" s="54">
        <f>V9+V23+V30+V52+V61+V65</f>
        <v>53862.893100000001</v>
      </c>
    </row>
    <row r="69" spans="1:22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51"/>
      <c r="T69" s="51"/>
      <c r="U69" s="1"/>
      <c r="V69" s="1"/>
    </row>
    <row r="70" spans="1:22" ht="15.75" x14ac:dyDescent="0.25">
      <c r="A70" s="1"/>
      <c r="B70" s="1"/>
      <c r="C70" t="s">
        <v>137</v>
      </c>
      <c r="D70" s="1"/>
      <c r="E70" s="3">
        <f>E7+E12+E16+E17+E18+E26+E28+E34+E38+E39+E40+E42+E43+E47+E48+E56+E57+E60+E64</f>
        <v>155871.30666666667</v>
      </c>
      <c r="F70" s="3">
        <f>E70*17.5%</f>
        <v>27277.478666666666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3"/>
      <c r="U70" s="1"/>
      <c r="V70" s="1"/>
    </row>
    <row r="71" spans="1:22" ht="15.75" x14ac:dyDescent="0.25">
      <c r="A71" s="1"/>
      <c r="B71" s="1"/>
      <c r="C71" t="s">
        <v>138</v>
      </c>
      <c r="D71" s="1"/>
      <c r="E71" s="3">
        <f>E70</f>
        <v>155871.30666666667</v>
      </c>
      <c r="F71" s="3">
        <f>E71*3%</f>
        <v>4676.1391999999996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3">
        <f>SUM(F70:F71)</f>
        <v>31953.617866666667</v>
      </c>
      <c r="G72" s="3"/>
      <c r="H72" s="1"/>
      <c r="I72" s="26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1"/>
      <c r="T76" s="1"/>
      <c r="U76" s="1"/>
      <c r="V76" s="1"/>
    </row>
    <row r="77" spans="1:22" ht="16.5" thickBot="1" x14ac:dyDescent="0.3">
      <c r="A77" s="1"/>
      <c r="B77" s="1"/>
      <c r="C77" s="1"/>
      <c r="D77" s="1"/>
      <c r="E77" s="70"/>
      <c r="F77" s="70"/>
      <c r="G77" s="64"/>
      <c r="H77" s="64"/>
      <c r="I77" s="1"/>
      <c r="J77" s="1"/>
      <c r="K77" s="1"/>
      <c r="L77" s="1"/>
      <c r="M77" s="1"/>
      <c r="N77" s="1"/>
      <c r="O77" s="1"/>
      <c r="P77" s="71"/>
      <c r="Q77" s="71"/>
      <c r="R77" s="2"/>
      <c r="S77" s="1"/>
      <c r="T77" s="1"/>
      <c r="U77" s="1"/>
      <c r="V77" s="1"/>
    </row>
    <row r="78" spans="1:22" ht="15" x14ac:dyDescent="0.25">
      <c r="A78" s="1"/>
      <c r="B78" s="1"/>
      <c r="C78" s="1"/>
      <c r="D78" s="1"/>
      <c r="E78" s="72" t="s">
        <v>134</v>
      </c>
      <c r="F78" s="71"/>
      <c r="G78" s="64"/>
      <c r="H78" s="64"/>
      <c r="I78" s="1"/>
      <c r="J78" s="1"/>
      <c r="K78" s="1"/>
      <c r="L78" s="1"/>
      <c r="M78" s="1"/>
      <c r="N78" s="1"/>
      <c r="O78" s="1"/>
      <c r="P78" s="1"/>
      <c r="Q78" s="1"/>
      <c r="R78" s="73" t="s">
        <v>135</v>
      </c>
      <c r="S78" s="73"/>
      <c r="T78" s="64"/>
      <c r="U78" s="1"/>
      <c r="V78" s="1"/>
    </row>
    <row r="79" spans="1:22" ht="15.75" x14ac:dyDescent="0.25">
      <c r="A79" s="1"/>
      <c r="B79" s="1"/>
      <c r="C79" s="1"/>
      <c r="D79" s="1"/>
      <c r="E79" t="s">
        <v>157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 t="s">
        <v>158</v>
      </c>
      <c r="S79" s="1"/>
      <c r="T79" s="1"/>
      <c r="U79" s="1"/>
      <c r="V79" s="1"/>
    </row>
    <row r="80" spans="1:2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1"/>
      <c r="T80" s="1"/>
      <c r="U80" s="1"/>
      <c r="V80" s="1"/>
    </row>
  </sheetData>
  <mergeCells count="5">
    <mergeCell ref="B4:V4"/>
    <mergeCell ref="E77:F77"/>
    <mergeCell ref="P77:Q77"/>
    <mergeCell ref="E78:F78"/>
    <mergeCell ref="R78:S7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6D4B2-F95B-46CE-A971-2F555C8FC533}">
  <dimension ref="A1:V80"/>
  <sheetViews>
    <sheetView workbookViewId="0">
      <selection activeCell="I19" sqref="I19"/>
    </sheetView>
  </sheetViews>
  <sheetFormatPr baseColWidth="10" defaultRowHeight="14.25" x14ac:dyDescent="0.2"/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69" t="s">
        <v>159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ht="56.25" x14ac:dyDescent="0.2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8" t="s">
        <v>8</v>
      </c>
      <c r="K5" s="8" t="s">
        <v>9</v>
      </c>
      <c r="L5" s="14" t="s">
        <v>10</v>
      </c>
      <c r="M5" s="10" t="s">
        <v>11</v>
      </c>
      <c r="N5" s="10" t="s">
        <v>12</v>
      </c>
      <c r="O5" s="15" t="s">
        <v>13</v>
      </c>
      <c r="P5" s="56" t="s">
        <v>14</v>
      </c>
      <c r="Q5" s="16" t="s">
        <v>15</v>
      </c>
      <c r="R5" s="17" t="s">
        <v>16</v>
      </c>
      <c r="S5" s="14" t="s">
        <v>17</v>
      </c>
      <c r="T5" s="14" t="s">
        <v>18</v>
      </c>
      <c r="U5" s="18" t="s">
        <v>19</v>
      </c>
      <c r="V5" s="18" t="s">
        <v>20</v>
      </c>
    </row>
    <row r="6" spans="1:22" ht="15.75" x14ac:dyDescent="0.25">
      <c r="A6" s="1"/>
      <c r="B6" s="19" t="s">
        <v>21</v>
      </c>
      <c r="C6" s="20" t="s">
        <v>22</v>
      </c>
      <c r="D6" s="20"/>
      <c r="E6" s="21"/>
      <c r="F6" s="3"/>
      <c r="G6" s="22"/>
      <c r="H6" s="3"/>
      <c r="I6" s="21"/>
      <c r="J6" s="21"/>
      <c r="K6" s="21"/>
      <c r="L6" s="3"/>
      <c r="M6" s="3"/>
      <c r="N6" s="3"/>
      <c r="O6" s="21"/>
      <c r="P6" s="3"/>
      <c r="Q6" s="21"/>
      <c r="R6" s="4"/>
      <c r="S6" s="1"/>
      <c r="T6" s="1"/>
      <c r="U6" s="1"/>
      <c r="V6" s="1"/>
    </row>
    <row r="7" spans="1:22" ht="21" x14ac:dyDescent="0.35">
      <c r="A7" s="1"/>
      <c r="B7" s="1" t="s">
        <v>23</v>
      </c>
      <c r="C7" s="2" t="s">
        <v>24</v>
      </c>
      <c r="D7" s="1" t="s">
        <v>25</v>
      </c>
      <c r="E7" s="3">
        <v>20239.82</v>
      </c>
      <c r="F7" s="64">
        <v>15</v>
      </c>
      <c r="G7" s="37">
        <v>5036</v>
      </c>
      <c r="H7" s="3"/>
      <c r="I7" s="3"/>
      <c r="J7" s="3"/>
      <c r="K7" s="3">
        <f>E7+-I7</f>
        <v>20239.82</v>
      </c>
      <c r="L7" s="3">
        <v>0</v>
      </c>
      <c r="M7" s="3"/>
      <c r="N7" s="3">
        <v>3954.88</v>
      </c>
      <c r="O7" s="3">
        <v>-0.06</v>
      </c>
      <c r="P7" s="23">
        <f>ROUND(E7*0.115,2)</f>
        <v>2327.58</v>
      </c>
      <c r="Q7" s="3">
        <f>SUM(N7:P7)+G7</f>
        <v>11318.4</v>
      </c>
      <c r="R7" s="24">
        <f>K7-Q7</f>
        <v>8921.42</v>
      </c>
      <c r="S7" s="25">
        <v>797.55</v>
      </c>
      <c r="T7" s="26">
        <f>+E7*17.5%+E7*3%</f>
        <v>4149.1630999999998</v>
      </c>
      <c r="U7" s="27">
        <f>ROUND(+E7*2%,2)</f>
        <v>404.8</v>
      </c>
      <c r="V7" s="28">
        <f>SUM(S7:U7)</f>
        <v>5351.5131000000001</v>
      </c>
    </row>
    <row r="8" spans="1:22" ht="21" x14ac:dyDescent="0.35">
      <c r="A8" s="1"/>
      <c r="B8" s="1" t="s">
        <v>26</v>
      </c>
      <c r="C8" s="2" t="s">
        <v>27</v>
      </c>
      <c r="D8" s="1" t="s">
        <v>28</v>
      </c>
      <c r="E8" s="3">
        <v>6497.4</v>
      </c>
      <c r="F8" s="64">
        <v>15</v>
      </c>
      <c r="G8" s="3"/>
      <c r="H8" s="3"/>
      <c r="I8" s="29"/>
      <c r="J8" s="3"/>
      <c r="K8" s="3">
        <f>E8+-I8</f>
        <v>6497.4</v>
      </c>
      <c r="L8" s="3">
        <v>0</v>
      </c>
      <c r="M8" s="3"/>
      <c r="N8" s="3">
        <v>749.59</v>
      </c>
      <c r="O8" s="3">
        <v>0.06</v>
      </c>
      <c r="P8" s="30"/>
      <c r="Q8" s="3">
        <f>SUM(N8:P8)+G8</f>
        <v>749.65</v>
      </c>
      <c r="R8" s="24">
        <f>K8-Q8</f>
        <v>5747.75</v>
      </c>
      <c r="S8" s="25">
        <v>422.3</v>
      </c>
      <c r="T8" s="26"/>
      <c r="U8" s="31"/>
      <c r="V8" s="28">
        <f>SUM(S8:U8)</f>
        <v>422.3</v>
      </c>
    </row>
    <row r="9" spans="1:22" ht="18.75" x14ac:dyDescent="0.3">
      <c r="A9" s="1"/>
      <c r="B9" s="32" t="s">
        <v>29</v>
      </c>
      <c r="C9" s="33"/>
      <c r="D9" s="34"/>
      <c r="E9" s="35">
        <f>SUM(E7:E8)</f>
        <v>26737.22</v>
      </c>
      <c r="F9" s="35"/>
      <c r="G9" s="35">
        <f>+G8+G7</f>
        <v>5036</v>
      </c>
      <c r="H9" s="35"/>
      <c r="I9" s="35">
        <f t="shared" ref="I9:J9" si="0">SUM(I7:I8)</f>
        <v>0</v>
      </c>
      <c r="J9" s="35">
        <f t="shared" si="0"/>
        <v>0</v>
      </c>
      <c r="K9" s="35">
        <f>SUM(K7:K8)</f>
        <v>26737.22</v>
      </c>
      <c r="L9" s="35">
        <f t="shared" ref="L9:V9" si="1">SUM(L7:L8)</f>
        <v>0</v>
      </c>
      <c r="M9" s="35">
        <f t="shared" si="1"/>
        <v>0</v>
      </c>
      <c r="N9" s="35">
        <f t="shared" si="1"/>
        <v>4704.47</v>
      </c>
      <c r="O9" s="35">
        <f t="shared" si="1"/>
        <v>0</v>
      </c>
      <c r="P9" s="35">
        <f>SUM(P7:P8)</f>
        <v>2327.58</v>
      </c>
      <c r="Q9" s="35">
        <f t="shared" si="1"/>
        <v>12068.05</v>
      </c>
      <c r="R9" s="35">
        <f>SUM(R7:R8)</f>
        <v>14669.17</v>
      </c>
      <c r="S9" s="35">
        <f t="shared" si="1"/>
        <v>1219.8499999999999</v>
      </c>
      <c r="T9" s="35">
        <f t="shared" si="1"/>
        <v>4149.1630999999998</v>
      </c>
      <c r="U9" s="35">
        <f t="shared" si="1"/>
        <v>404.8</v>
      </c>
      <c r="V9" s="35">
        <f t="shared" si="1"/>
        <v>5773.8131000000003</v>
      </c>
    </row>
    <row r="10" spans="1:22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6"/>
      <c r="S10" s="1"/>
      <c r="T10" s="1"/>
      <c r="U10" s="1"/>
      <c r="V10" s="1"/>
    </row>
    <row r="11" spans="1:22" ht="18.75" x14ac:dyDescent="0.3">
      <c r="A11" s="1"/>
      <c r="B11" s="19" t="s">
        <v>30</v>
      </c>
      <c r="C11" s="33" t="s">
        <v>31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6"/>
      <c r="S11" s="1"/>
      <c r="T11" s="1"/>
      <c r="U11" s="1"/>
      <c r="V11" s="1"/>
    </row>
    <row r="12" spans="1:22" ht="21" x14ac:dyDescent="0.35">
      <c r="A12" s="1"/>
      <c r="B12" s="1" t="s">
        <v>32</v>
      </c>
      <c r="C12" s="2" t="s">
        <v>33</v>
      </c>
      <c r="D12" s="1" t="s">
        <v>34</v>
      </c>
      <c r="E12" s="3">
        <v>13520</v>
      </c>
      <c r="F12" s="64">
        <v>15</v>
      </c>
      <c r="G12" s="30"/>
      <c r="H12" s="3"/>
      <c r="I12" s="3"/>
      <c r="J12" s="3"/>
      <c r="K12" s="3">
        <f>E12+-I12</f>
        <v>13520</v>
      </c>
      <c r="L12" s="3">
        <v>0</v>
      </c>
      <c r="M12" s="3"/>
      <c r="N12" s="3">
        <v>2283.5500000000002</v>
      </c>
      <c r="O12" s="3">
        <v>-0.06</v>
      </c>
      <c r="P12" s="23">
        <f>ROUND(E12*0.115,2)</f>
        <v>1554.8</v>
      </c>
      <c r="Q12" s="3">
        <f t="shared" ref="Q12:Q22" si="2">SUM(N12:P12)+G12</f>
        <v>3838.29</v>
      </c>
      <c r="R12" s="24">
        <f t="shared" ref="R12:R22" si="3">K12-Q12</f>
        <v>9681.7099999999991</v>
      </c>
      <c r="S12" s="25">
        <v>614.07000000000005</v>
      </c>
      <c r="T12" s="26">
        <f>ROUND(+E12*17.5%,2)+ROUND(E12*3%,2)</f>
        <v>2771.6</v>
      </c>
      <c r="U12" s="27">
        <f>ROUND(+E12*2%,2)</f>
        <v>270.39999999999998</v>
      </c>
      <c r="V12" s="28">
        <f t="shared" ref="V12:V22" si="4">SUM(S12:U12)</f>
        <v>3656.07</v>
      </c>
    </row>
    <row r="13" spans="1:22" ht="21" x14ac:dyDescent="0.35">
      <c r="A13" s="1"/>
      <c r="B13" s="1" t="s">
        <v>35</v>
      </c>
      <c r="C13" s="2" t="s">
        <v>36</v>
      </c>
      <c r="D13" s="1" t="s">
        <v>37</v>
      </c>
      <c r="E13" s="3">
        <v>7280.83</v>
      </c>
      <c r="F13" s="64">
        <v>15</v>
      </c>
      <c r="G13" s="3"/>
      <c r="H13" s="3"/>
      <c r="I13" s="38">
        <v>2.31</v>
      </c>
      <c r="J13" s="39"/>
      <c r="K13" s="3">
        <f t="shared" ref="K13:K22" si="5">E13+-I13</f>
        <v>7278.5199999999995</v>
      </c>
      <c r="L13" s="3">
        <v>0</v>
      </c>
      <c r="M13" s="3"/>
      <c r="N13" s="3">
        <v>916.97</v>
      </c>
      <c r="O13" s="3">
        <v>-0.03</v>
      </c>
      <c r="P13" s="3"/>
      <c r="Q13" s="3">
        <f t="shared" si="2"/>
        <v>916.94</v>
      </c>
      <c r="R13" s="24">
        <f t="shared" si="3"/>
        <v>6361.58</v>
      </c>
      <c r="S13" s="25">
        <v>443.7</v>
      </c>
      <c r="T13" s="26"/>
      <c r="U13" s="26"/>
      <c r="V13" s="28">
        <f t="shared" si="4"/>
        <v>443.7</v>
      </c>
    </row>
    <row r="14" spans="1:22" ht="21" x14ac:dyDescent="0.35">
      <c r="A14" s="1"/>
      <c r="B14" s="1" t="s">
        <v>38</v>
      </c>
      <c r="C14" s="2" t="s">
        <v>39</v>
      </c>
      <c r="D14" s="1" t="s">
        <v>40</v>
      </c>
      <c r="E14" s="3">
        <v>7280.83</v>
      </c>
      <c r="F14" s="64">
        <v>15</v>
      </c>
      <c r="G14" s="30"/>
      <c r="H14" s="3"/>
      <c r="I14" s="38"/>
      <c r="J14" s="39"/>
      <c r="K14" s="3">
        <f t="shared" si="5"/>
        <v>7280.83</v>
      </c>
      <c r="L14" s="3">
        <v>0</v>
      </c>
      <c r="M14" s="3"/>
      <c r="N14" s="3">
        <v>916.97</v>
      </c>
      <c r="O14" s="3">
        <v>0.08</v>
      </c>
      <c r="P14" s="30"/>
      <c r="Q14" s="3">
        <f t="shared" si="2"/>
        <v>917.05000000000007</v>
      </c>
      <c r="R14" s="24">
        <f t="shared" si="3"/>
        <v>6363.78</v>
      </c>
      <c r="S14" s="25">
        <v>443.7</v>
      </c>
      <c r="T14" s="26"/>
      <c r="U14" s="31"/>
      <c r="V14" s="28">
        <f t="shared" si="4"/>
        <v>443.7</v>
      </c>
    </row>
    <row r="15" spans="1:22" ht="21" x14ac:dyDescent="0.35">
      <c r="A15" s="1"/>
      <c r="B15" s="1" t="s">
        <v>41</v>
      </c>
      <c r="C15" s="2" t="s">
        <v>42</v>
      </c>
      <c r="D15" s="1" t="s">
        <v>43</v>
      </c>
      <c r="E15" s="3">
        <v>7741.55</v>
      </c>
      <c r="F15" s="64">
        <v>15</v>
      </c>
      <c r="G15" s="3"/>
      <c r="H15" s="3"/>
      <c r="I15" s="38">
        <v>7.37</v>
      </c>
      <c r="J15" s="3"/>
      <c r="K15" s="3">
        <f t="shared" si="5"/>
        <v>7734.18</v>
      </c>
      <c r="L15" s="3">
        <v>0</v>
      </c>
      <c r="M15" s="3"/>
      <c r="N15" s="3">
        <v>1015.37</v>
      </c>
      <c r="O15" s="3">
        <v>0.01</v>
      </c>
      <c r="P15" s="3"/>
      <c r="Q15" s="3">
        <f t="shared" si="2"/>
        <v>1015.38</v>
      </c>
      <c r="R15" s="24">
        <f t="shared" si="3"/>
        <v>6718.8</v>
      </c>
      <c r="S15" s="25">
        <v>456.28</v>
      </c>
      <c r="T15" s="26"/>
      <c r="U15" s="26"/>
      <c r="V15" s="28">
        <f t="shared" si="4"/>
        <v>456.28</v>
      </c>
    </row>
    <row r="16" spans="1:22" ht="21" x14ac:dyDescent="0.35">
      <c r="A16" s="1"/>
      <c r="B16" s="1" t="s">
        <v>44</v>
      </c>
      <c r="C16" s="2" t="s">
        <v>45</v>
      </c>
      <c r="D16" s="1" t="s">
        <v>46</v>
      </c>
      <c r="E16" s="3">
        <v>5115.1000000000004</v>
      </c>
      <c r="F16" s="64">
        <v>15</v>
      </c>
      <c r="G16" s="37">
        <v>2558</v>
      </c>
      <c r="H16" s="3"/>
      <c r="I16" s="38"/>
      <c r="J16" s="3"/>
      <c r="K16" s="3">
        <f t="shared" si="5"/>
        <v>5115.1000000000004</v>
      </c>
      <c r="L16" s="3">
        <v>0</v>
      </c>
      <c r="M16" s="3"/>
      <c r="N16" s="3">
        <v>482.27</v>
      </c>
      <c r="O16" s="3">
        <v>0.04</v>
      </c>
      <c r="P16" s="40">
        <f>ROUND(E16*0.115,2)</f>
        <v>588.24</v>
      </c>
      <c r="Q16" s="3">
        <f t="shared" si="2"/>
        <v>3628.55</v>
      </c>
      <c r="R16" s="24">
        <f t="shared" si="3"/>
        <v>1486.5500000000002</v>
      </c>
      <c r="S16" s="25">
        <v>384.57</v>
      </c>
      <c r="T16" s="26">
        <f>ROUND(+E16*17.5%,2)+ROUND(E16*3%,2)</f>
        <v>1048.5899999999999</v>
      </c>
      <c r="U16" s="27">
        <f>ROUND(+E16*2%,2)</f>
        <v>102.3</v>
      </c>
      <c r="V16" s="28">
        <f t="shared" si="4"/>
        <v>1535.4599999999998</v>
      </c>
    </row>
    <row r="17" spans="1:22" ht="21" x14ac:dyDescent="0.35">
      <c r="A17" s="1"/>
      <c r="B17" s="1" t="s">
        <v>47</v>
      </c>
      <c r="C17" s="2" t="s">
        <v>48</v>
      </c>
      <c r="D17" s="1" t="s">
        <v>49</v>
      </c>
      <c r="E17" s="3">
        <v>4532.5</v>
      </c>
      <c r="F17" s="64">
        <v>15</v>
      </c>
      <c r="G17" s="37">
        <v>2267.08</v>
      </c>
      <c r="H17" s="3"/>
      <c r="I17" s="29"/>
      <c r="J17" s="3"/>
      <c r="K17" s="3">
        <f t="shared" si="5"/>
        <v>4532.5</v>
      </c>
      <c r="L17" s="3"/>
      <c r="M17" s="3"/>
      <c r="N17" s="3">
        <v>385.85</v>
      </c>
      <c r="O17" s="3">
        <v>0.04</v>
      </c>
      <c r="P17" s="40">
        <f>ROUND(E17*0.115,2)</f>
        <v>521.24</v>
      </c>
      <c r="Q17" s="3">
        <f t="shared" si="2"/>
        <v>3174.21</v>
      </c>
      <c r="R17" s="24">
        <f t="shared" si="3"/>
        <v>1358.29</v>
      </c>
      <c r="S17" s="25">
        <v>368.66</v>
      </c>
      <c r="T17" s="26">
        <f>ROUND(+E17*17.5%,2)+ROUND(E17*3%,2)</f>
        <v>929.17000000000007</v>
      </c>
      <c r="U17" s="27">
        <f>ROUND(+E17*2%,2)</f>
        <v>90.65</v>
      </c>
      <c r="V17" s="28">
        <f t="shared" si="4"/>
        <v>1388.4800000000002</v>
      </c>
    </row>
    <row r="18" spans="1:22" ht="21" x14ac:dyDescent="0.35">
      <c r="A18" s="1"/>
      <c r="B18" s="1" t="s">
        <v>50</v>
      </c>
      <c r="C18" s="2" t="s">
        <v>51</v>
      </c>
      <c r="D18" s="1" t="s">
        <v>52</v>
      </c>
      <c r="E18" s="3">
        <v>5115.1000000000004</v>
      </c>
      <c r="F18" s="64">
        <v>15</v>
      </c>
      <c r="G18" s="30"/>
      <c r="H18" s="29"/>
      <c r="I18" s="38"/>
      <c r="J18" s="3"/>
      <c r="K18" s="3">
        <f t="shared" si="5"/>
        <v>5115.1000000000004</v>
      </c>
      <c r="L18" s="3"/>
      <c r="M18" s="3"/>
      <c r="N18" s="3">
        <v>482.27</v>
      </c>
      <c r="O18" s="3">
        <v>0.04</v>
      </c>
      <c r="P18" s="23">
        <f>ROUND(E18*0.115,2)</f>
        <v>588.24</v>
      </c>
      <c r="Q18" s="3">
        <f t="shared" si="2"/>
        <v>1070.55</v>
      </c>
      <c r="R18" s="24">
        <f t="shared" si="3"/>
        <v>4044.55</v>
      </c>
      <c r="S18" s="25">
        <v>384.57</v>
      </c>
      <c r="T18" s="26">
        <f>ROUND(+E18*17.5%,2)+ROUND(E18*3%,2)</f>
        <v>1048.5899999999999</v>
      </c>
      <c r="U18" s="27">
        <f>ROUND(+E18*2%,2)</f>
        <v>102.3</v>
      </c>
      <c r="V18" s="28">
        <f t="shared" si="4"/>
        <v>1535.4599999999998</v>
      </c>
    </row>
    <row r="19" spans="1:22" ht="21" x14ac:dyDescent="0.35">
      <c r="A19" s="1"/>
      <c r="B19" t="s">
        <v>143</v>
      </c>
      <c r="C19" s="2" t="s">
        <v>144</v>
      </c>
      <c r="D19" s="1" t="s">
        <v>49</v>
      </c>
      <c r="E19" s="3">
        <v>4532.5</v>
      </c>
      <c r="F19" s="64">
        <v>15</v>
      </c>
      <c r="G19" s="30"/>
      <c r="H19" s="29"/>
      <c r="I19" s="38"/>
      <c r="J19" s="3"/>
      <c r="K19" s="3">
        <f t="shared" si="5"/>
        <v>4532.5</v>
      </c>
      <c r="L19" s="3"/>
      <c r="M19" s="3"/>
      <c r="N19" s="3">
        <v>385.88</v>
      </c>
      <c r="O19" s="3">
        <v>7.0000000000000007E-2</v>
      </c>
      <c r="P19" s="30"/>
      <c r="Q19" s="3">
        <f t="shared" si="2"/>
        <v>385.95</v>
      </c>
      <c r="R19" s="24">
        <f t="shared" si="3"/>
        <v>4146.55</v>
      </c>
      <c r="S19" s="25">
        <v>368.66</v>
      </c>
      <c r="T19" s="26"/>
      <c r="U19" s="31"/>
      <c r="V19" s="28">
        <f t="shared" si="4"/>
        <v>368.66</v>
      </c>
    </row>
    <row r="20" spans="1:22" ht="21" x14ac:dyDescent="0.35">
      <c r="A20" s="1"/>
      <c r="B20" t="s">
        <v>53</v>
      </c>
      <c r="C20" s="2" t="s">
        <v>54</v>
      </c>
      <c r="D20" t="s">
        <v>55</v>
      </c>
      <c r="E20" s="3">
        <v>5115.1000000000004</v>
      </c>
      <c r="F20" s="64">
        <v>15</v>
      </c>
      <c r="G20" s="3"/>
      <c r="H20" s="29"/>
      <c r="I20" s="38"/>
      <c r="J20" s="3"/>
      <c r="K20" s="3">
        <f t="shared" si="5"/>
        <v>5115.1000000000004</v>
      </c>
      <c r="L20" s="3"/>
      <c r="M20" s="3"/>
      <c r="N20" s="3">
        <v>482.27</v>
      </c>
      <c r="O20" s="3">
        <v>0.08</v>
      </c>
      <c r="P20" s="3"/>
      <c r="Q20" s="3">
        <f t="shared" si="2"/>
        <v>482.34999999999997</v>
      </c>
      <c r="R20" s="24">
        <f t="shared" si="3"/>
        <v>4632.75</v>
      </c>
      <c r="S20" s="25">
        <v>384.57</v>
      </c>
      <c r="T20" s="26"/>
      <c r="U20" s="26"/>
      <c r="V20" s="28">
        <f t="shared" si="4"/>
        <v>384.57</v>
      </c>
    </row>
    <row r="21" spans="1:22" ht="21" x14ac:dyDescent="0.35">
      <c r="A21" s="1"/>
      <c r="B21" t="s">
        <v>56</v>
      </c>
      <c r="C21" s="2" t="s">
        <v>57</v>
      </c>
      <c r="D21" t="s">
        <v>49</v>
      </c>
      <c r="E21" s="3">
        <v>4532.5</v>
      </c>
      <c r="F21" s="64">
        <v>15</v>
      </c>
      <c r="G21" s="3"/>
      <c r="H21" s="3"/>
      <c r="I21" s="29"/>
      <c r="J21" s="3"/>
      <c r="K21" s="3">
        <f t="shared" si="5"/>
        <v>4532.5</v>
      </c>
      <c r="L21" s="3"/>
      <c r="M21" s="3"/>
      <c r="N21" s="3">
        <v>385.85</v>
      </c>
      <c r="O21" s="3">
        <v>-0.05</v>
      </c>
      <c r="P21" s="3"/>
      <c r="Q21" s="3">
        <f t="shared" si="2"/>
        <v>385.8</v>
      </c>
      <c r="R21" s="24">
        <f t="shared" si="3"/>
        <v>4146.7</v>
      </c>
      <c r="S21" s="25">
        <v>368.66</v>
      </c>
      <c r="T21" s="26"/>
      <c r="U21" s="31"/>
      <c r="V21" s="28">
        <f t="shared" si="4"/>
        <v>368.66</v>
      </c>
    </row>
    <row r="22" spans="1:22" ht="21" x14ac:dyDescent="0.35">
      <c r="A22" s="1"/>
      <c r="B22" t="s">
        <v>58</v>
      </c>
      <c r="C22" s="2" t="s">
        <v>59</v>
      </c>
      <c r="D22" t="s">
        <v>60</v>
      </c>
      <c r="E22" s="3">
        <v>5115.1000000000004</v>
      </c>
      <c r="F22" s="64">
        <v>15</v>
      </c>
      <c r="G22" s="3"/>
      <c r="H22" s="3"/>
      <c r="I22" s="29"/>
      <c r="J22" s="3"/>
      <c r="K22" s="3">
        <f t="shared" si="5"/>
        <v>5115.1000000000004</v>
      </c>
      <c r="L22" s="3"/>
      <c r="M22" s="3"/>
      <c r="N22" s="3">
        <v>482.3</v>
      </c>
      <c r="O22" s="3">
        <v>0</v>
      </c>
      <c r="P22" s="3"/>
      <c r="Q22" s="3">
        <f t="shared" si="2"/>
        <v>482.3</v>
      </c>
      <c r="R22" s="24">
        <f t="shared" si="3"/>
        <v>4632.8</v>
      </c>
      <c r="S22" s="25">
        <v>384.57</v>
      </c>
      <c r="T22" s="26"/>
      <c r="U22" s="31"/>
      <c r="V22" s="28">
        <f t="shared" si="4"/>
        <v>384.57</v>
      </c>
    </row>
    <row r="23" spans="1:22" ht="18.75" x14ac:dyDescent="0.3">
      <c r="A23" s="1"/>
      <c r="B23" s="19" t="s">
        <v>29</v>
      </c>
      <c r="C23" s="33"/>
      <c r="D23" s="34"/>
      <c r="E23" s="35">
        <f>SUM(E12:E22)</f>
        <v>69881.11</v>
      </c>
      <c r="F23" s="35"/>
      <c r="G23" s="35">
        <f>+G20+G17+G16+G12+G13+G14+G18</f>
        <v>4825.08</v>
      </c>
      <c r="H23" s="35"/>
      <c r="I23" s="35">
        <f>SUM(I12:I20)</f>
        <v>9.68</v>
      </c>
      <c r="J23" s="35">
        <f>SUM(J12:J20)</f>
        <v>0</v>
      </c>
      <c r="K23" s="35">
        <f>SUM(K12:M22)</f>
        <v>69871.429999999993</v>
      </c>
      <c r="L23" s="35">
        <f>SUM(L12:N22)</f>
        <v>8219.5500000000011</v>
      </c>
      <c r="M23" s="35">
        <f>SUM(M12:O22)</f>
        <v>8219.77</v>
      </c>
      <c r="N23" s="35">
        <f t="shared" ref="N23:V23" si="6">SUM(N12:N22)</f>
        <v>8219.5500000000011</v>
      </c>
      <c r="O23" s="35">
        <f t="shared" si="6"/>
        <v>0.22000000000000003</v>
      </c>
      <c r="P23" s="35">
        <f t="shared" si="6"/>
        <v>3252.5199999999995</v>
      </c>
      <c r="Q23" s="35">
        <f t="shared" si="6"/>
        <v>16297.369999999997</v>
      </c>
      <c r="R23" s="35">
        <f t="shared" si="6"/>
        <v>53574.060000000005</v>
      </c>
      <c r="S23" s="35">
        <f t="shared" si="6"/>
        <v>4602.01</v>
      </c>
      <c r="T23" s="35">
        <f t="shared" si="6"/>
        <v>5797.95</v>
      </c>
      <c r="U23" s="35">
        <f t="shared" si="6"/>
        <v>565.65</v>
      </c>
      <c r="V23" s="35">
        <f t="shared" si="6"/>
        <v>10965.609999999999</v>
      </c>
    </row>
    <row r="24" spans="1:22" ht="18.75" x14ac:dyDescent="0.3">
      <c r="A24" s="1"/>
      <c r="B24" s="19"/>
      <c r="C24" s="2"/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6"/>
      <c r="S24" s="1"/>
      <c r="T24" s="1"/>
      <c r="U24" s="1"/>
      <c r="V24" s="1"/>
    </row>
    <row r="25" spans="1:22" ht="18.75" x14ac:dyDescent="0.3">
      <c r="A25" s="1"/>
      <c r="B25" s="19" t="s">
        <v>61</v>
      </c>
      <c r="C25" s="33" t="s">
        <v>62</v>
      </c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6"/>
      <c r="S25" s="1"/>
      <c r="T25" s="1"/>
      <c r="U25" s="1"/>
      <c r="V25" s="1"/>
    </row>
    <row r="26" spans="1:22" ht="21" x14ac:dyDescent="0.35">
      <c r="A26" s="1"/>
      <c r="B26" s="1" t="s">
        <v>63</v>
      </c>
      <c r="C26" s="2" t="s">
        <v>64</v>
      </c>
      <c r="D26" t="s">
        <v>65</v>
      </c>
      <c r="E26" s="3">
        <v>7280.83</v>
      </c>
      <c r="F26" s="64">
        <v>15</v>
      </c>
      <c r="G26" s="3"/>
      <c r="H26" s="3"/>
      <c r="I26" s="55"/>
      <c r="J26" s="3"/>
      <c r="K26" s="3">
        <f>E26+-I26</f>
        <v>7280.83</v>
      </c>
      <c r="L26" s="3">
        <v>0</v>
      </c>
      <c r="M26" s="3"/>
      <c r="N26" s="3">
        <v>916.97</v>
      </c>
      <c r="O26" s="3">
        <v>-0.04</v>
      </c>
      <c r="P26" s="23">
        <f>ROUND(E26*0.115,2)</f>
        <v>837.3</v>
      </c>
      <c r="Q26" s="3">
        <f>SUM(N26:P26)+G26</f>
        <v>1754.23</v>
      </c>
      <c r="R26" s="24">
        <f>K26-Q26</f>
        <v>5526.6</v>
      </c>
      <c r="S26" s="26">
        <v>443.7</v>
      </c>
      <c r="T26" s="26">
        <f>ROUND(+E26*17.5%,2)+ROUND(E26*3%,2)</f>
        <v>1492.5700000000002</v>
      </c>
      <c r="U26" s="27">
        <f>ROUND(+E26*2%,2)</f>
        <v>145.62</v>
      </c>
      <c r="V26" s="28">
        <f>SUM(S26:U26)</f>
        <v>2081.8900000000003</v>
      </c>
    </row>
    <row r="27" spans="1:22" ht="21" x14ac:dyDescent="0.35">
      <c r="A27" s="1"/>
      <c r="B27" s="1" t="s">
        <v>66</v>
      </c>
      <c r="C27" s="2" t="s">
        <v>148</v>
      </c>
      <c r="D27" t="s">
        <v>140</v>
      </c>
      <c r="E27" s="3">
        <v>7280.83</v>
      </c>
      <c r="F27" s="64">
        <v>15</v>
      </c>
      <c r="G27" s="3"/>
      <c r="H27" s="3"/>
      <c r="I27" s="38"/>
      <c r="J27" s="3"/>
      <c r="K27" s="3">
        <f t="shared" ref="K27:K29" si="7">E27+-I27</f>
        <v>7280.83</v>
      </c>
      <c r="L27" s="3">
        <v>0</v>
      </c>
      <c r="M27" s="3"/>
      <c r="N27" s="3">
        <v>916.97</v>
      </c>
      <c r="O27" s="3">
        <v>0.08</v>
      </c>
      <c r="P27" s="40"/>
      <c r="Q27" s="3">
        <f>SUM(N27:P27)+G27</f>
        <v>917.05000000000007</v>
      </c>
      <c r="R27" s="24">
        <f>K27-Q27</f>
        <v>6363.78</v>
      </c>
      <c r="S27" s="26">
        <v>443.7</v>
      </c>
      <c r="T27" s="26"/>
      <c r="U27" s="27"/>
      <c r="V27" s="28">
        <f>SUM(S27:U27)</f>
        <v>443.7</v>
      </c>
    </row>
    <row r="28" spans="1:22" ht="21" x14ac:dyDescent="0.35">
      <c r="A28" s="1"/>
      <c r="B28" s="1" t="s">
        <v>67</v>
      </c>
      <c r="C28" s="2" t="s">
        <v>68</v>
      </c>
      <c r="D28" s="1" t="s">
        <v>69</v>
      </c>
      <c r="E28" s="3">
        <v>7280.83</v>
      </c>
      <c r="F28" s="64">
        <v>15</v>
      </c>
      <c r="G28" s="3"/>
      <c r="H28" s="3"/>
      <c r="I28" s="41"/>
      <c r="J28" s="3"/>
      <c r="K28" s="3">
        <f t="shared" si="7"/>
        <v>7280.83</v>
      </c>
      <c r="L28" s="3">
        <v>0</v>
      </c>
      <c r="M28" s="3"/>
      <c r="N28" s="3">
        <v>916.97</v>
      </c>
      <c r="O28" s="3">
        <v>-0.02</v>
      </c>
      <c r="P28" s="23">
        <f>ROUND(E28*0.115,2)</f>
        <v>837.3</v>
      </c>
      <c r="Q28" s="3">
        <f>SUM(N28:P28)+G28</f>
        <v>1754.25</v>
      </c>
      <c r="R28" s="24">
        <f>K28-Q28</f>
        <v>5526.58</v>
      </c>
      <c r="S28" s="26">
        <v>443.7</v>
      </c>
      <c r="T28" s="26">
        <f>ROUND(+E28*17.5%,2)+ROUND(E28*3%,2)</f>
        <v>1492.5700000000002</v>
      </c>
      <c r="U28" s="27">
        <f>ROUND(+E28*2%,2)</f>
        <v>145.62</v>
      </c>
      <c r="V28" s="28">
        <f>SUM(S28:U28)</f>
        <v>2081.8900000000003</v>
      </c>
    </row>
    <row r="29" spans="1:22" ht="21" x14ac:dyDescent="0.35">
      <c r="A29" s="1"/>
      <c r="B29" t="s">
        <v>70</v>
      </c>
      <c r="C29" s="2" t="s">
        <v>136</v>
      </c>
      <c r="D29" t="s">
        <v>140</v>
      </c>
      <c r="E29" s="3">
        <v>7280.83</v>
      </c>
      <c r="F29" s="64">
        <v>15</v>
      </c>
      <c r="G29" s="3"/>
      <c r="H29" s="29"/>
      <c r="I29" s="29"/>
      <c r="J29" s="3"/>
      <c r="K29" s="3">
        <f t="shared" si="7"/>
        <v>7280.83</v>
      </c>
      <c r="L29" s="3"/>
      <c r="M29" s="3"/>
      <c r="N29" s="3">
        <v>916.97</v>
      </c>
      <c r="O29" s="3">
        <v>0.08</v>
      </c>
      <c r="P29" s="30"/>
      <c r="Q29" s="3">
        <f>SUM(N29:P29)+G29</f>
        <v>917.05000000000007</v>
      </c>
      <c r="R29" s="24">
        <f>K29-Q29</f>
        <v>6363.78</v>
      </c>
      <c r="S29" s="26">
        <v>443.7</v>
      </c>
      <c r="T29" s="26"/>
      <c r="U29" s="31"/>
      <c r="V29" s="28">
        <f>SUM(S29:U29)</f>
        <v>443.7</v>
      </c>
    </row>
    <row r="30" spans="1:22" ht="18.75" x14ac:dyDescent="0.3">
      <c r="A30" s="1"/>
      <c r="B30" s="19" t="s">
        <v>29</v>
      </c>
      <c r="C30" s="33"/>
      <c r="D30" s="34"/>
      <c r="E30" s="35">
        <f>SUM(E26:E29)</f>
        <v>29123.32</v>
      </c>
      <c r="F30" s="35"/>
      <c r="G30" s="35">
        <f>+G29+G28+G26+G27</f>
        <v>0</v>
      </c>
      <c r="H30" s="35"/>
      <c r="I30" s="35">
        <f>SUM(I26:I29)</f>
        <v>0</v>
      </c>
      <c r="J30" s="35">
        <f>SUM(J26:J28)</f>
        <v>0</v>
      </c>
      <c r="K30" s="35">
        <f>SUM(K26:K29)</f>
        <v>29123.32</v>
      </c>
      <c r="L30" s="35">
        <f>SUM(L26:L28)</f>
        <v>0</v>
      </c>
      <c r="M30" s="35">
        <f>SUM(M26:M28)</f>
        <v>0</v>
      </c>
      <c r="N30" s="35">
        <f>SUM(N26:N29)</f>
        <v>3667.88</v>
      </c>
      <c r="O30" s="35">
        <f>SUM(O26:O29)</f>
        <v>0.1</v>
      </c>
      <c r="P30" s="35">
        <f>SUM(P26:P28)</f>
        <v>1674.6</v>
      </c>
      <c r="Q30" s="35">
        <f t="shared" ref="Q30:V30" si="8">SUM(Q26:Q29)</f>
        <v>5342.5800000000008</v>
      </c>
      <c r="R30" s="35">
        <f t="shared" si="8"/>
        <v>23780.739999999998</v>
      </c>
      <c r="S30" s="35">
        <f t="shared" si="8"/>
        <v>1774.8</v>
      </c>
      <c r="T30" s="35">
        <f t="shared" si="8"/>
        <v>2985.1400000000003</v>
      </c>
      <c r="U30" s="35">
        <f t="shared" si="8"/>
        <v>291.24</v>
      </c>
      <c r="V30" s="35">
        <f t="shared" si="8"/>
        <v>5051.18</v>
      </c>
    </row>
    <row r="31" spans="1:22" ht="18.75" x14ac:dyDescent="0.3">
      <c r="A31" s="1"/>
      <c r="B31" s="1"/>
      <c r="C31" s="2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6"/>
      <c r="S31" s="1"/>
      <c r="T31" s="1"/>
      <c r="U31" s="1"/>
      <c r="V31" s="1"/>
    </row>
    <row r="32" spans="1:22" ht="18.75" x14ac:dyDescent="0.3">
      <c r="A32" s="1"/>
      <c r="B32" s="19" t="s">
        <v>71</v>
      </c>
      <c r="C32" s="33" t="s">
        <v>72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6"/>
      <c r="S32" s="1"/>
      <c r="T32" s="1"/>
      <c r="U32" s="1"/>
      <c r="V32" s="1"/>
    </row>
    <row r="33" spans="1:22" ht="21" x14ac:dyDescent="0.35">
      <c r="A33" s="1"/>
      <c r="B33" s="1" t="s">
        <v>73</v>
      </c>
      <c r="C33" s="2"/>
      <c r="D33" t="s">
        <v>74</v>
      </c>
      <c r="E33" s="3"/>
      <c r="F33" s="64"/>
      <c r="G33" s="3"/>
      <c r="H33" s="3"/>
      <c r="I33" s="29"/>
      <c r="J33" s="3"/>
      <c r="K33" s="3"/>
      <c r="L33" s="3"/>
      <c r="M33" s="3"/>
      <c r="N33" s="3"/>
      <c r="O33" s="3"/>
      <c r="P33" s="40"/>
      <c r="Q33" s="3"/>
      <c r="R33" s="42"/>
      <c r="S33" s="26"/>
      <c r="T33" s="26"/>
      <c r="U33" s="27"/>
      <c r="V33" s="28"/>
    </row>
    <row r="34" spans="1:22" ht="21" x14ac:dyDescent="0.35">
      <c r="A34" s="1"/>
      <c r="B34" t="s">
        <v>73</v>
      </c>
      <c r="C34" s="2" t="s">
        <v>75</v>
      </c>
      <c r="D34" t="s">
        <v>76</v>
      </c>
      <c r="E34" s="3">
        <v>7280.83</v>
      </c>
      <c r="F34" s="64">
        <v>15</v>
      </c>
      <c r="G34" s="3"/>
      <c r="H34" s="3"/>
      <c r="I34" s="29">
        <v>3.48</v>
      </c>
      <c r="J34" s="3"/>
      <c r="K34" s="3">
        <f>E34+-I34</f>
        <v>7277.35</v>
      </c>
      <c r="L34" s="3"/>
      <c r="M34" s="3"/>
      <c r="N34" s="3">
        <v>916.97</v>
      </c>
      <c r="O34" s="3">
        <v>0.1</v>
      </c>
      <c r="P34" s="40">
        <f>ROUND(E34*0.115,2)</f>
        <v>837.3</v>
      </c>
      <c r="Q34" s="3">
        <f t="shared" ref="Q34:Q51" si="9">SUM(N34:P34)+G34</f>
        <v>1754.37</v>
      </c>
      <c r="R34" s="24">
        <f t="shared" ref="R34:R51" si="10">K34-Q34</f>
        <v>5522.9800000000005</v>
      </c>
      <c r="S34" s="26">
        <v>443.7</v>
      </c>
      <c r="T34" s="26">
        <f>ROUND(+E34*17.5%,2)+ROUND(E34*3%,2)</f>
        <v>1492.5700000000002</v>
      </c>
      <c r="U34" s="27">
        <f>ROUND(+E34*2%,2)</f>
        <v>145.62</v>
      </c>
      <c r="V34" s="28">
        <f t="shared" ref="V34:V51" si="11">SUM(S34:U34)</f>
        <v>2081.8900000000003</v>
      </c>
    </row>
    <row r="35" spans="1:22" ht="21" x14ac:dyDescent="0.35">
      <c r="A35" s="1"/>
      <c r="B35" s="1" t="s">
        <v>77</v>
      </c>
      <c r="C35" s="2" t="s">
        <v>145</v>
      </c>
      <c r="D35" t="s">
        <v>76</v>
      </c>
      <c r="E35" s="3"/>
      <c r="F35" s="64"/>
      <c r="G35" s="37"/>
      <c r="H35" s="3"/>
      <c r="I35" s="29"/>
      <c r="J35" s="3"/>
      <c r="K35" s="3">
        <f t="shared" ref="K35:K51" si="12">E35+-I35</f>
        <v>0</v>
      </c>
      <c r="L35" s="3">
        <v>0</v>
      </c>
      <c r="M35" s="3"/>
      <c r="N35" s="3"/>
      <c r="O35" s="3"/>
      <c r="P35" s="40"/>
      <c r="Q35" s="3">
        <f t="shared" si="9"/>
        <v>0</v>
      </c>
      <c r="R35" s="24">
        <f t="shared" si="10"/>
        <v>0</v>
      </c>
      <c r="S35" s="26">
        <v>443.7</v>
      </c>
      <c r="T35" s="26"/>
      <c r="U35" s="27"/>
      <c r="V35" s="28">
        <f t="shared" si="11"/>
        <v>443.7</v>
      </c>
    </row>
    <row r="36" spans="1:22" ht="21" x14ac:dyDescent="0.35">
      <c r="A36" s="1"/>
      <c r="B36" t="s">
        <v>146</v>
      </c>
      <c r="C36" s="2" t="s">
        <v>147</v>
      </c>
      <c r="D36" t="s">
        <v>76</v>
      </c>
      <c r="E36" s="3">
        <f>7280.83/15*14</f>
        <v>6795.4413333333332</v>
      </c>
      <c r="F36" s="64">
        <v>14</v>
      </c>
      <c r="G36" s="30"/>
      <c r="H36" s="3"/>
      <c r="I36" s="29"/>
      <c r="J36" s="3"/>
      <c r="K36" s="3">
        <f t="shared" si="12"/>
        <v>6795.4413333333332</v>
      </c>
      <c r="L36" s="3"/>
      <c r="M36" s="3"/>
      <c r="N36" s="3">
        <v>813.29</v>
      </c>
      <c r="O36" s="3">
        <v>-0.12</v>
      </c>
      <c r="P36" s="40"/>
      <c r="Q36" s="3">
        <f t="shared" si="9"/>
        <v>813.17</v>
      </c>
      <c r="R36" s="24">
        <f t="shared" si="10"/>
        <v>5982.2713333333331</v>
      </c>
      <c r="S36" s="26">
        <v>443.7</v>
      </c>
      <c r="T36" s="26"/>
      <c r="U36" s="27"/>
      <c r="V36" s="28">
        <f t="shared" si="11"/>
        <v>443.7</v>
      </c>
    </row>
    <row r="37" spans="1:22" ht="21" x14ac:dyDescent="0.35">
      <c r="A37" s="1"/>
      <c r="B37" s="1" t="s">
        <v>78</v>
      </c>
      <c r="C37" s="2" t="s">
        <v>141</v>
      </c>
      <c r="D37" s="1" t="s">
        <v>79</v>
      </c>
      <c r="E37" s="3">
        <f>7741.55/15*14</f>
        <v>7225.4466666666667</v>
      </c>
      <c r="F37" s="64">
        <v>14</v>
      </c>
      <c r="G37" s="3"/>
      <c r="H37" s="3"/>
      <c r="I37" s="29"/>
      <c r="J37" s="3"/>
      <c r="K37" s="3">
        <f t="shared" si="12"/>
        <v>7225.4466666666667</v>
      </c>
      <c r="L37" s="3">
        <v>0</v>
      </c>
      <c r="M37" s="3"/>
      <c r="N37" s="3">
        <v>905.13</v>
      </c>
      <c r="O37" s="3">
        <v>-0.13</v>
      </c>
      <c r="P37" s="3"/>
      <c r="Q37" s="3">
        <f t="shared" si="9"/>
        <v>905</v>
      </c>
      <c r="R37" s="24">
        <f t="shared" si="10"/>
        <v>6320.4466666666667</v>
      </c>
      <c r="S37" s="26">
        <v>456.28</v>
      </c>
      <c r="T37" s="26"/>
      <c r="U37" s="26"/>
      <c r="V37" s="28">
        <f t="shared" si="11"/>
        <v>456.28</v>
      </c>
    </row>
    <row r="38" spans="1:22" ht="21" x14ac:dyDescent="0.35">
      <c r="A38" s="1"/>
      <c r="B38" s="1" t="s">
        <v>80</v>
      </c>
      <c r="C38" s="2" t="s">
        <v>81</v>
      </c>
      <c r="D38" s="1" t="s">
        <v>82</v>
      </c>
      <c r="E38" s="3">
        <v>7280.83</v>
      </c>
      <c r="F38" s="64">
        <v>15</v>
      </c>
      <c r="G38" s="37">
        <v>1387</v>
      </c>
      <c r="H38" s="3"/>
      <c r="I38" s="29"/>
      <c r="J38" s="3"/>
      <c r="K38" s="3">
        <f t="shared" si="12"/>
        <v>7280.83</v>
      </c>
      <c r="L38" s="3">
        <v>0</v>
      </c>
      <c r="M38" s="3"/>
      <c r="N38" s="3">
        <v>916.97</v>
      </c>
      <c r="O38" s="3">
        <v>-0.04</v>
      </c>
      <c r="P38" s="40">
        <f>ROUND(E38*0.115,2)</f>
        <v>837.3</v>
      </c>
      <c r="Q38" s="3">
        <f t="shared" si="9"/>
        <v>3141.23</v>
      </c>
      <c r="R38" s="24">
        <f t="shared" si="10"/>
        <v>4139.6000000000004</v>
      </c>
      <c r="S38" s="26">
        <v>443.7</v>
      </c>
      <c r="T38" s="26">
        <f>ROUND(+E38*17.5%,2)+ROUND(E38*3%,2)</f>
        <v>1492.5700000000002</v>
      </c>
      <c r="U38" s="27">
        <f>ROUND(+E38*2%,2)</f>
        <v>145.62</v>
      </c>
      <c r="V38" s="28">
        <f t="shared" si="11"/>
        <v>2081.8900000000003</v>
      </c>
    </row>
    <row r="39" spans="1:22" ht="21" x14ac:dyDescent="0.35">
      <c r="A39" s="1"/>
      <c r="B39" s="1" t="s">
        <v>83</v>
      </c>
      <c r="C39" s="2" t="s">
        <v>84</v>
      </c>
      <c r="D39" s="1" t="s">
        <v>85</v>
      </c>
      <c r="E39" s="3">
        <v>7280.83</v>
      </c>
      <c r="F39" s="64">
        <v>15</v>
      </c>
      <c r="G39" s="37">
        <v>1945</v>
      </c>
      <c r="H39" s="3"/>
      <c r="I39" s="38">
        <v>3.48</v>
      </c>
      <c r="J39" s="3"/>
      <c r="K39" s="3">
        <f t="shared" si="12"/>
        <v>7277.35</v>
      </c>
      <c r="L39" s="3">
        <v>0</v>
      </c>
      <c r="M39" s="3"/>
      <c r="N39" s="3">
        <v>916.97</v>
      </c>
      <c r="O39" s="3">
        <v>-0.1</v>
      </c>
      <c r="P39" s="40">
        <f>ROUND(E39*0.115,2)</f>
        <v>837.3</v>
      </c>
      <c r="Q39" s="3">
        <f t="shared" si="9"/>
        <v>3699.17</v>
      </c>
      <c r="R39" s="24">
        <f t="shared" si="10"/>
        <v>3578.1800000000003</v>
      </c>
      <c r="S39" s="26">
        <v>443.7</v>
      </c>
      <c r="T39" s="26">
        <f>ROUND(+E39*17.5%,2)+ROUND(E39*3%,2)</f>
        <v>1492.5700000000002</v>
      </c>
      <c r="U39" s="27">
        <f>ROUND(+E39*2%,2)</f>
        <v>145.62</v>
      </c>
      <c r="V39" s="28">
        <f t="shared" si="11"/>
        <v>2081.8900000000003</v>
      </c>
    </row>
    <row r="40" spans="1:22" ht="21" x14ac:dyDescent="0.35">
      <c r="A40" s="1"/>
      <c r="B40" s="1" t="s">
        <v>86</v>
      </c>
      <c r="C40" s="2" t="s">
        <v>87</v>
      </c>
      <c r="D40" s="1" t="s">
        <v>85</v>
      </c>
      <c r="E40" s="3">
        <v>7280.83</v>
      </c>
      <c r="F40" s="64">
        <v>15</v>
      </c>
      <c r="G40" s="37">
        <v>2427</v>
      </c>
      <c r="H40" s="3"/>
      <c r="I40" s="29"/>
      <c r="J40" s="3"/>
      <c r="K40" s="3">
        <f t="shared" si="12"/>
        <v>7280.83</v>
      </c>
      <c r="L40" s="3">
        <v>0</v>
      </c>
      <c r="M40" s="3"/>
      <c r="N40" s="3">
        <v>916.97</v>
      </c>
      <c r="O40" s="3">
        <v>-0.04</v>
      </c>
      <c r="P40" s="40">
        <f>ROUND(E40*0.115,2)</f>
        <v>837.3</v>
      </c>
      <c r="Q40" s="3">
        <f t="shared" si="9"/>
        <v>4181.2299999999996</v>
      </c>
      <c r="R40" s="24">
        <f t="shared" si="10"/>
        <v>3099.6000000000004</v>
      </c>
      <c r="S40" s="26">
        <v>443.7</v>
      </c>
      <c r="T40" s="26">
        <f>ROUND(+E40*17.5%,2)+ROUND(E40*3%,2)</f>
        <v>1492.5700000000002</v>
      </c>
      <c r="U40" s="27">
        <f>ROUND(+E40*2%,2)</f>
        <v>145.62</v>
      </c>
      <c r="V40" s="28">
        <f t="shared" si="11"/>
        <v>2081.8900000000003</v>
      </c>
    </row>
    <row r="41" spans="1:22" ht="21" x14ac:dyDescent="0.35">
      <c r="A41" s="1"/>
      <c r="B41" s="1" t="s">
        <v>88</v>
      </c>
      <c r="C41" s="2" t="s">
        <v>89</v>
      </c>
      <c r="D41" s="1" t="s">
        <v>85</v>
      </c>
      <c r="E41" s="3">
        <f>7280.83/15*14</f>
        <v>6795.4413333333332</v>
      </c>
      <c r="F41" s="64">
        <v>14</v>
      </c>
      <c r="G41" s="3"/>
      <c r="H41" s="3"/>
      <c r="I41" s="38">
        <v>2.31</v>
      </c>
      <c r="J41" s="3"/>
      <c r="K41" s="3">
        <f t="shared" si="12"/>
        <v>6793.1313333333328</v>
      </c>
      <c r="L41" s="3">
        <v>0</v>
      </c>
      <c r="M41" s="3"/>
      <c r="N41" s="3">
        <v>813.29</v>
      </c>
      <c r="O41" s="3">
        <v>-0.11</v>
      </c>
      <c r="P41" s="3"/>
      <c r="Q41" s="3">
        <f t="shared" si="9"/>
        <v>813.18</v>
      </c>
      <c r="R41" s="24">
        <f t="shared" si="10"/>
        <v>5979.9513333333325</v>
      </c>
      <c r="S41" s="26">
        <v>443.7</v>
      </c>
      <c r="T41" s="26"/>
      <c r="U41" s="26"/>
      <c r="V41" s="28">
        <f t="shared" si="11"/>
        <v>443.7</v>
      </c>
    </row>
    <row r="42" spans="1:22" ht="21" x14ac:dyDescent="0.35">
      <c r="A42" s="1"/>
      <c r="B42" t="s">
        <v>90</v>
      </c>
      <c r="C42" s="2" t="s">
        <v>91</v>
      </c>
      <c r="D42" t="s">
        <v>92</v>
      </c>
      <c r="E42" s="3">
        <v>7280.83</v>
      </c>
      <c r="F42" s="64">
        <v>15</v>
      </c>
      <c r="G42" s="3"/>
      <c r="H42" s="3"/>
      <c r="I42" s="38"/>
      <c r="J42" s="3"/>
      <c r="K42" s="3">
        <f t="shared" si="12"/>
        <v>7280.83</v>
      </c>
      <c r="L42" s="3">
        <v>0</v>
      </c>
      <c r="M42" s="3"/>
      <c r="N42" s="3">
        <v>916.97</v>
      </c>
      <c r="O42" s="3">
        <v>-0.02</v>
      </c>
      <c r="P42" s="40">
        <f>ROUND(E42*0.115,2)</f>
        <v>837.3</v>
      </c>
      <c r="Q42" s="3">
        <f t="shared" si="9"/>
        <v>1754.25</v>
      </c>
      <c r="R42" s="24">
        <f t="shared" si="10"/>
        <v>5526.58</v>
      </c>
      <c r="S42" s="26">
        <v>443.7</v>
      </c>
      <c r="T42" s="26">
        <f>ROUND(+E42*17.5%,2)+ROUND(E42*3%,2)</f>
        <v>1492.5700000000002</v>
      </c>
      <c r="U42" s="27">
        <f>ROUND(+E42*2%,2)</f>
        <v>145.62</v>
      </c>
      <c r="V42" s="28">
        <f t="shared" si="11"/>
        <v>2081.8900000000003</v>
      </c>
    </row>
    <row r="43" spans="1:22" ht="21" x14ac:dyDescent="0.35">
      <c r="A43" s="1"/>
      <c r="B43" s="1" t="s">
        <v>93</v>
      </c>
      <c r="C43" s="2" t="s">
        <v>94</v>
      </c>
      <c r="D43" s="1" t="s">
        <v>92</v>
      </c>
      <c r="E43" s="3">
        <v>7280.83</v>
      </c>
      <c r="F43" s="64">
        <v>15</v>
      </c>
      <c r="G43" s="37">
        <v>2062</v>
      </c>
      <c r="H43" s="3"/>
      <c r="I43" s="38"/>
      <c r="J43" s="3"/>
      <c r="K43" s="3">
        <f t="shared" si="12"/>
        <v>7280.83</v>
      </c>
      <c r="L43" s="3">
        <v>0</v>
      </c>
      <c r="M43" s="3"/>
      <c r="N43" s="3">
        <v>916.97</v>
      </c>
      <c r="O43" s="3">
        <v>-0.04</v>
      </c>
      <c r="P43" s="40">
        <f>ROUND(E43*0.115,2)</f>
        <v>837.3</v>
      </c>
      <c r="Q43" s="3">
        <f t="shared" si="9"/>
        <v>3816.23</v>
      </c>
      <c r="R43" s="24">
        <f t="shared" si="10"/>
        <v>3464.6</v>
      </c>
      <c r="S43" s="26">
        <v>443.7</v>
      </c>
      <c r="T43" s="26">
        <f>ROUND(+E43*17.5%,2)+ROUND(E43*3%,2)</f>
        <v>1492.5700000000002</v>
      </c>
      <c r="U43" s="27">
        <f>ROUND(+E43*2%,2)</f>
        <v>145.62</v>
      </c>
      <c r="V43" s="28">
        <f t="shared" si="11"/>
        <v>2081.8900000000003</v>
      </c>
    </row>
    <row r="44" spans="1:22" ht="21" x14ac:dyDescent="0.35">
      <c r="A44" s="1"/>
      <c r="B44" s="1" t="s">
        <v>95</v>
      </c>
      <c r="C44" s="2" t="s">
        <v>96</v>
      </c>
      <c r="D44" s="1" t="s">
        <v>97</v>
      </c>
      <c r="E44" s="3">
        <v>7280.83</v>
      </c>
      <c r="F44" s="64">
        <v>15</v>
      </c>
      <c r="G44" s="3"/>
      <c r="H44" s="3"/>
      <c r="I44" s="29">
        <v>2.31</v>
      </c>
      <c r="J44" s="3"/>
      <c r="K44" s="3">
        <f t="shared" si="12"/>
        <v>7278.5199999999995</v>
      </c>
      <c r="L44" s="3">
        <v>0</v>
      </c>
      <c r="M44" s="3"/>
      <c r="N44" s="3">
        <v>916.97</v>
      </c>
      <c r="O44" s="3">
        <v>-0.03</v>
      </c>
      <c r="P44" s="57"/>
      <c r="Q44" s="3">
        <f t="shared" si="9"/>
        <v>916.94</v>
      </c>
      <c r="R44" s="24">
        <f t="shared" si="10"/>
        <v>6361.58</v>
      </c>
      <c r="S44" s="26">
        <v>443.7</v>
      </c>
      <c r="T44" s="26"/>
      <c r="U44" s="26"/>
      <c r="V44" s="28">
        <f t="shared" si="11"/>
        <v>443.7</v>
      </c>
    </row>
    <row r="45" spans="1:22" ht="21" x14ac:dyDescent="0.35">
      <c r="A45" s="1"/>
      <c r="B45" s="1" t="s">
        <v>98</v>
      </c>
      <c r="C45" s="2" t="s">
        <v>99</v>
      </c>
      <c r="D45" s="1" t="s">
        <v>97</v>
      </c>
      <c r="E45" s="3">
        <v>7280.83</v>
      </c>
      <c r="F45" s="64">
        <v>15</v>
      </c>
      <c r="G45" s="3"/>
      <c r="H45" s="3"/>
      <c r="I45" s="29"/>
      <c r="J45" s="3"/>
      <c r="K45" s="3">
        <f t="shared" si="12"/>
        <v>7280.83</v>
      </c>
      <c r="L45" s="3">
        <v>0</v>
      </c>
      <c r="M45" s="3"/>
      <c r="N45" s="3">
        <v>916.97</v>
      </c>
      <c r="O45" s="3">
        <v>0.08</v>
      </c>
      <c r="P45" s="57"/>
      <c r="Q45" s="3">
        <f t="shared" si="9"/>
        <v>917.05000000000007</v>
      </c>
      <c r="R45" s="24">
        <f t="shared" si="10"/>
        <v>6363.78</v>
      </c>
      <c r="S45" s="26">
        <v>443.7</v>
      </c>
      <c r="T45" s="26"/>
      <c r="U45" s="26"/>
      <c r="V45" s="28">
        <f t="shared" si="11"/>
        <v>443.7</v>
      </c>
    </row>
    <row r="46" spans="1:22" ht="21" x14ac:dyDescent="0.35">
      <c r="A46" s="1"/>
      <c r="B46" t="s">
        <v>100</v>
      </c>
      <c r="C46" s="2" t="s">
        <v>101</v>
      </c>
      <c r="D46" t="s">
        <v>102</v>
      </c>
      <c r="E46" s="3">
        <v>7280.83</v>
      </c>
      <c r="F46" s="64">
        <v>15</v>
      </c>
      <c r="G46" s="3"/>
      <c r="H46" s="3"/>
      <c r="I46" s="29"/>
      <c r="J46" s="3"/>
      <c r="K46" s="3">
        <f t="shared" si="12"/>
        <v>7280.83</v>
      </c>
      <c r="L46" s="3">
        <v>0</v>
      </c>
      <c r="M46" s="3"/>
      <c r="N46" s="3">
        <v>916.97</v>
      </c>
      <c r="O46" s="3">
        <v>-0.12</v>
      </c>
      <c r="P46" s="57"/>
      <c r="Q46" s="3">
        <f t="shared" si="9"/>
        <v>916.85</v>
      </c>
      <c r="R46" s="24">
        <f t="shared" si="10"/>
        <v>6363.98</v>
      </c>
      <c r="S46" s="26">
        <v>443.7</v>
      </c>
      <c r="T46" s="26"/>
      <c r="U46" s="26"/>
      <c r="V46" s="28">
        <f t="shared" si="11"/>
        <v>443.7</v>
      </c>
    </row>
    <row r="47" spans="1:22" ht="21" x14ac:dyDescent="0.35">
      <c r="A47" s="1"/>
      <c r="B47" t="s">
        <v>103</v>
      </c>
      <c r="C47" s="2" t="s">
        <v>104</v>
      </c>
      <c r="D47" t="s">
        <v>102</v>
      </c>
      <c r="E47" s="3">
        <v>7280.83</v>
      </c>
      <c r="F47" s="64">
        <v>15</v>
      </c>
      <c r="G47" s="37">
        <v>483</v>
      </c>
      <c r="H47" s="3"/>
      <c r="I47" s="29"/>
      <c r="J47" s="3"/>
      <c r="K47" s="3">
        <f t="shared" si="12"/>
        <v>7280.83</v>
      </c>
      <c r="L47" s="3">
        <v>0</v>
      </c>
      <c r="M47" s="3"/>
      <c r="N47" s="3">
        <v>916.97</v>
      </c>
      <c r="O47" s="3">
        <v>-0.02</v>
      </c>
      <c r="P47" s="40">
        <f>ROUND(E47*0.115,2)</f>
        <v>837.3</v>
      </c>
      <c r="Q47" s="3">
        <f t="shared" si="9"/>
        <v>2237.25</v>
      </c>
      <c r="R47" s="24">
        <f t="shared" si="10"/>
        <v>5043.58</v>
      </c>
      <c r="S47" s="26">
        <v>443.7</v>
      </c>
      <c r="T47" s="26">
        <f>ROUND(+E47*17.5%,2)+ROUND(E47*3%,2)</f>
        <v>1492.5700000000002</v>
      </c>
      <c r="U47" s="27">
        <f>ROUND(+E47*2%,2)</f>
        <v>145.62</v>
      </c>
      <c r="V47" s="28">
        <f t="shared" si="11"/>
        <v>2081.8900000000003</v>
      </c>
    </row>
    <row r="48" spans="1:22" ht="21" x14ac:dyDescent="0.35">
      <c r="A48" s="1"/>
      <c r="B48" t="s">
        <v>105</v>
      </c>
      <c r="C48" s="2" t="s">
        <v>106</v>
      </c>
      <c r="D48" t="s">
        <v>102</v>
      </c>
      <c r="E48" s="3">
        <v>7280.83</v>
      </c>
      <c r="F48" s="64">
        <v>15</v>
      </c>
      <c r="G48" s="3"/>
      <c r="H48" s="3"/>
      <c r="I48" s="29"/>
      <c r="J48" s="3"/>
      <c r="K48" s="3">
        <f t="shared" si="12"/>
        <v>7280.83</v>
      </c>
      <c r="L48" s="3">
        <v>0</v>
      </c>
      <c r="M48" s="3"/>
      <c r="N48" s="3">
        <v>916.97</v>
      </c>
      <c r="O48" s="3">
        <v>-0.02</v>
      </c>
      <c r="P48" s="40">
        <f>ROUND(E48*0.115,2)</f>
        <v>837.3</v>
      </c>
      <c r="Q48" s="3">
        <f t="shared" si="9"/>
        <v>1754.25</v>
      </c>
      <c r="R48" s="24">
        <f t="shared" si="10"/>
        <v>5526.58</v>
      </c>
      <c r="S48" s="26">
        <v>443.7</v>
      </c>
      <c r="T48" s="26">
        <f>ROUND(+E48*17.5%,2)+ROUND(E48*3%,2)</f>
        <v>1492.5700000000002</v>
      </c>
      <c r="U48" s="27">
        <f>ROUND(+E48*2%,2)</f>
        <v>145.62</v>
      </c>
      <c r="V48" s="28">
        <f t="shared" si="11"/>
        <v>2081.8900000000003</v>
      </c>
    </row>
    <row r="49" spans="1:22" ht="21" x14ac:dyDescent="0.35">
      <c r="A49" s="1"/>
      <c r="B49" t="s">
        <v>107</v>
      </c>
      <c r="C49" s="2" t="s">
        <v>108</v>
      </c>
      <c r="D49" t="s">
        <v>102</v>
      </c>
      <c r="E49" s="3">
        <v>7280.83</v>
      </c>
      <c r="F49" s="64">
        <v>15</v>
      </c>
      <c r="G49" s="3"/>
      <c r="H49" s="3"/>
      <c r="I49" s="29">
        <v>3.48</v>
      </c>
      <c r="J49" s="3"/>
      <c r="K49" s="3">
        <f t="shared" si="12"/>
        <v>7277.35</v>
      </c>
      <c r="L49" s="3">
        <v>0</v>
      </c>
      <c r="M49" s="3"/>
      <c r="N49" s="3">
        <v>916.97</v>
      </c>
      <c r="O49" s="3"/>
      <c r="P49" s="30"/>
      <c r="Q49" s="3">
        <f t="shared" si="9"/>
        <v>916.97</v>
      </c>
      <c r="R49" s="43">
        <f t="shared" si="10"/>
        <v>6360.38</v>
      </c>
      <c r="S49" s="26">
        <v>443.7</v>
      </c>
      <c r="T49" s="26"/>
      <c r="U49" s="31"/>
      <c r="V49" s="28">
        <f t="shared" si="11"/>
        <v>443.7</v>
      </c>
    </row>
    <row r="50" spans="1:22" ht="21" x14ac:dyDescent="0.35">
      <c r="A50" s="1"/>
      <c r="B50" t="s">
        <v>109</v>
      </c>
      <c r="C50" s="2" t="s">
        <v>110</v>
      </c>
      <c r="D50" t="s">
        <v>102</v>
      </c>
      <c r="E50" s="3">
        <v>7280.83</v>
      </c>
      <c r="F50" s="64">
        <v>15</v>
      </c>
      <c r="G50" s="3"/>
      <c r="H50" s="3"/>
      <c r="I50" s="38"/>
      <c r="J50" s="3"/>
      <c r="K50" s="3">
        <f t="shared" si="12"/>
        <v>7280.83</v>
      </c>
      <c r="L50" s="3">
        <v>0</v>
      </c>
      <c r="M50" s="3"/>
      <c r="N50" s="3">
        <v>916.97</v>
      </c>
      <c r="O50" s="3">
        <v>0.08</v>
      </c>
      <c r="P50" s="3"/>
      <c r="Q50" s="3">
        <f t="shared" si="9"/>
        <v>917.05000000000007</v>
      </c>
      <c r="R50" s="24">
        <f t="shared" si="10"/>
        <v>6363.78</v>
      </c>
      <c r="S50" s="26">
        <v>443.7</v>
      </c>
      <c r="T50" s="26"/>
      <c r="U50" s="26"/>
      <c r="V50" s="28">
        <f t="shared" si="11"/>
        <v>443.7</v>
      </c>
    </row>
    <row r="51" spans="1:22" ht="21" x14ac:dyDescent="0.35">
      <c r="A51" s="1"/>
      <c r="B51" t="s">
        <v>111</v>
      </c>
      <c r="C51" s="2" t="s">
        <v>139</v>
      </c>
      <c r="D51" t="s">
        <v>112</v>
      </c>
      <c r="E51" s="3">
        <v>4532.5</v>
      </c>
      <c r="F51" s="64">
        <v>15</v>
      </c>
      <c r="G51" s="3"/>
      <c r="H51" s="3"/>
      <c r="I51" s="29">
        <v>0.72</v>
      </c>
      <c r="J51" s="3"/>
      <c r="K51" s="3">
        <f t="shared" si="12"/>
        <v>4531.78</v>
      </c>
      <c r="L51" s="3"/>
      <c r="M51" s="3"/>
      <c r="N51" s="3">
        <v>385.85</v>
      </c>
      <c r="O51" s="3">
        <v>0.03</v>
      </c>
      <c r="P51" s="3"/>
      <c r="Q51" s="3">
        <f t="shared" si="9"/>
        <v>385.88</v>
      </c>
      <c r="R51" s="44">
        <f t="shared" si="10"/>
        <v>4145.8999999999996</v>
      </c>
      <c r="S51" s="25">
        <v>368.66</v>
      </c>
      <c r="T51" s="26"/>
      <c r="U51" s="31"/>
      <c r="V51" s="28">
        <f t="shared" si="11"/>
        <v>368.66</v>
      </c>
    </row>
    <row r="52" spans="1:22" ht="18.75" x14ac:dyDescent="0.3">
      <c r="A52" s="1"/>
      <c r="B52" s="19" t="s">
        <v>29</v>
      </c>
      <c r="C52" s="33"/>
      <c r="D52" s="34"/>
      <c r="E52" s="35">
        <f>SUM(E33:E51)</f>
        <v>119999.61933333335</v>
      </c>
      <c r="F52" s="35"/>
      <c r="G52" s="35">
        <f>SUM(G33:G51)</f>
        <v>8304</v>
      </c>
      <c r="H52" s="35">
        <f t="shared" ref="H52:J52" si="13">SUM(H33:H49)</f>
        <v>0</v>
      </c>
      <c r="I52" s="35">
        <f>SUM(I33:I51)</f>
        <v>15.780000000000001</v>
      </c>
      <c r="J52" s="35">
        <f t="shared" si="13"/>
        <v>0</v>
      </c>
      <c r="K52" s="35">
        <f>SUM(K33:K51)</f>
        <v>119983.83933333335</v>
      </c>
      <c r="L52" s="35">
        <f t="shared" ref="L52:V52" si="14">SUM(L33:L51)</f>
        <v>0</v>
      </c>
      <c r="M52" s="35">
        <f t="shared" si="14"/>
        <v>0</v>
      </c>
      <c r="N52" s="35">
        <f t="shared" si="14"/>
        <v>14838.169999999996</v>
      </c>
      <c r="O52" s="35">
        <f t="shared" si="14"/>
        <v>-0.50000000000000011</v>
      </c>
      <c r="P52" s="35">
        <f>SUM(P33:P51)</f>
        <v>6698.4000000000005</v>
      </c>
      <c r="Q52" s="35">
        <f t="shared" si="14"/>
        <v>29840.069999999996</v>
      </c>
      <c r="R52" s="35">
        <f>SUM(R33:R51)</f>
        <v>90143.76933333333</v>
      </c>
      <c r="S52" s="35">
        <f t="shared" si="14"/>
        <v>7924.1399999999976</v>
      </c>
      <c r="T52" s="35">
        <f t="shared" si="14"/>
        <v>11940.56</v>
      </c>
      <c r="U52" s="35">
        <f t="shared" si="14"/>
        <v>1164.96</v>
      </c>
      <c r="V52" s="35">
        <f t="shared" si="14"/>
        <v>21029.660000000003</v>
      </c>
    </row>
    <row r="53" spans="1:22" ht="18.75" x14ac:dyDescent="0.3">
      <c r="A53" s="1"/>
      <c r="B53" s="1"/>
      <c r="C53" s="2"/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6"/>
      <c r="S53" s="1"/>
      <c r="T53" s="1"/>
      <c r="U53" s="1"/>
      <c r="V53" s="1"/>
    </row>
    <row r="54" spans="1:22" ht="18.75" x14ac:dyDescent="0.3">
      <c r="A54" s="1"/>
      <c r="B54" s="19" t="s">
        <v>113</v>
      </c>
      <c r="C54" s="33" t="s">
        <v>114</v>
      </c>
      <c r="D54" s="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6"/>
      <c r="S54" s="1"/>
      <c r="T54" s="1"/>
      <c r="U54" s="1"/>
      <c r="V54" s="1"/>
    </row>
    <row r="55" spans="1:22" ht="21" x14ac:dyDescent="0.35">
      <c r="A55" s="1"/>
      <c r="B55" s="1" t="s">
        <v>115</v>
      </c>
      <c r="C55" s="2" t="s">
        <v>142</v>
      </c>
      <c r="D55" s="1" t="s">
        <v>116</v>
      </c>
      <c r="E55" s="3">
        <v>7741.55</v>
      </c>
      <c r="F55" s="64">
        <v>15</v>
      </c>
      <c r="G55" s="36"/>
      <c r="H55" s="3"/>
      <c r="I55" s="29"/>
      <c r="J55" s="3"/>
      <c r="K55" s="3">
        <f>E55+-I55</f>
        <v>7741.55</v>
      </c>
      <c r="L55" s="3"/>
      <c r="M55" s="3"/>
      <c r="N55" s="3">
        <v>1015.37</v>
      </c>
      <c r="O55" s="3">
        <v>0.06</v>
      </c>
      <c r="P55" s="3"/>
      <c r="Q55" s="3">
        <f t="shared" ref="Q55:Q60" si="15">SUM(N55:P55)+G55</f>
        <v>1015.43</v>
      </c>
      <c r="R55" s="24">
        <f t="shared" ref="R55:R60" si="16">K55-Q55</f>
        <v>6726.12</v>
      </c>
      <c r="S55" s="26">
        <v>456.28</v>
      </c>
      <c r="T55" s="26"/>
      <c r="U55" s="26"/>
      <c r="V55" s="28">
        <f t="shared" ref="V55:V60" si="17">SUM(S55:U55)</f>
        <v>456.28</v>
      </c>
    </row>
    <row r="56" spans="1:22" ht="21" x14ac:dyDescent="0.35">
      <c r="A56" s="1"/>
      <c r="B56" s="1" t="s">
        <v>117</v>
      </c>
      <c r="C56" s="2" t="s">
        <v>118</v>
      </c>
      <c r="D56" s="1" t="s">
        <v>74</v>
      </c>
      <c r="E56" s="3">
        <v>7280.83</v>
      </c>
      <c r="F56" s="64">
        <v>15</v>
      </c>
      <c r="G56" s="3"/>
      <c r="H56" s="3"/>
      <c r="I56" s="29"/>
      <c r="J56" s="3"/>
      <c r="K56" s="3">
        <f t="shared" ref="K56:K60" si="18">E56+-I56</f>
        <v>7280.83</v>
      </c>
      <c r="L56" s="3"/>
      <c r="M56" s="3"/>
      <c r="N56" s="3">
        <v>916.97</v>
      </c>
      <c r="O56" s="3">
        <v>-0.02</v>
      </c>
      <c r="P56" s="23">
        <f>ROUND(E56*0.115,2)</f>
        <v>837.3</v>
      </c>
      <c r="Q56" s="3">
        <f t="shared" si="15"/>
        <v>1754.25</v>
      </c>
      <c r="R56" s="24">
        <f t="shared" si="16"/>
        <v>5526.58</v>
      </c>
      <c r="S56" s="26">
        <v>443.7</v>
      </c>
      <c r="T56" s="26">
        <f>ROUND(+E56*17.5%,2)+ROUND(E56*3%,2)</f>
        <v>1492.5700000000002</v>
      </c>
      <c r="U56" s="27">
        <f>ROUND(+E56*2%,2)</f>
        <v>145.62</v>
      </c>
      <c r="V56" s="28">
        <f t="shared" si="17"/>
        <v>2081.8900000000003</v>
      </c>
    </row>
    <row r="57" spans="1:22" ht="21" x14ac:dyDescent="0.35">
      <c r="A57" s="1"/>
      <c r="B57" s="1" t="s">
        <v>119</v>
      </c>
      <c r="C57" s="2" t="s">
        <v>120</v>
      </c>
      <c r="D57" s="1" t="s">
        <v>102</v>
      </c>
      <c r="E57" s="3">
        <v>7280.83</v>
      </c>
      <c r="F57" s="64">
        <v>15</v>
      </c>
      <c r="G57" s="3"/>
      <c r="H57" s="3"/>
      <c r="I57" s="29">
        <v>15.02</v>
      </c>
      <c r="J57" s="3"/>
      <c r="K57" s="3">
        <f t="shared" si="18"/>
        <v>7265.8099999999995</v>
      </c>
      <c r="L57" s="3"/>
      <c r="M57" s="3"/>
      <c r="N57" s="3">
        <v>916.97</v>
      </c>
      <c r="O57" s="3">
        <v>0.16</v>
      </c>
      <c r="P57" s="23">
        <f>ROUND(E57*0.115,2)</f>
        <v>837.3</v>
      </c>
      <c r="Q57" s="3">
        <f t="shared" si="15"/>
        <v>1754.4299999999998</v>
      </c>
      <c r="R57" s="24">
        <f t="shared" si="16"/>
        <v>5511.3799999999992</v>
      </c>
      <c r="S57" s="26">
        <v>443.7</v>
      </c>
      <c r="T57" s="26">
        <f>ROUND(+E57*17.5%,2)+ROUND(E57*3%,2)</f>
        <v>1492.5700000000002</v>
      </c>
      <c r="U57" s="27">
        <f>ROUND(+E57*2%,2)</f>
        <v>145.62</v>
      </c>
      <c r="V57" s="28">
        <f t="shared" si="17"/>
        <v>2081.8900000000003</v>
      </c>
    </row>
    <row r="58" spans="1:22" ht="87.75" x14ac:dyDescent="0.35">
      <c r="A58" s="1" t="s">
        <v>121</v>
      </c>
      <c r="B58" t="s">
        <v>122</v>
      </c>
      <c r="C58" s="2" t="s">
        <v>123</v>
      </c>
      <c r="D58" s="45" t="s">
        <v>124</v>
      </c>
      <c r="E58" s="3">
        <v>7063.16</v>
      </c>
      <c r="F58" s="64">
        <v>15</v>
      </c>
      <c r="G58" s="3"/>
      <c r="H58" s="3"/>
      <c r="I58" s="29"/>
      <c r="J58" s="3"/>
      <c r="K58" s="3">
        <f t="shared" si="18"/>
        <v>7063.16</v>
      </c>
      <c r="L58" s="3"/>
      <c r="M58" s="3"/>
      <c r="N58" s="3">
        <v>870.48</v>
      </c>
      <c r="O58" s="3">
        <v>0.12</v>
      </c>
      <c r="P58" s="3"/>
      <c r="Q58" s="3">
        <f t="shared" si="15"/>
        <v>870.6</v>
      </c>
      <c r="R58" s="24">
        <f t="shared" si="16"/>
        <v>6192.5599999999995</v>
      </c>
      <c r="S58" s="26">
        <v>437.76</v>
      </c>
      <c r="T58" s="26"/>
      <c r="U58" s="26"/>
      <c r="V58" s="28">
        <f t="shared" si="17"/>
        <v>437.76</v>
      </c>
    </row>
    <row r="59" spans="1:22" ht="87.75" x14ac:dyDescent="0.35">
      <c r="A59" s="1"/>
      <c r="B59" t="s">
        <v>125</v>
      </c>
      <c r="C59" s="2" t="s">
        <v>126</v>
      </c>
      <c r="D59" s="45" t="s">
        <v>124</v>
      </c>
      <c r="E59" s="3">
        <v>7063.16</v>
      </c>
      <c r="F59" s="64">
        <v>15</v>
      </c>
      <c r="G59" s="3"/>
      <c r="H59" s="3"/>
      <c r="I59" s="29">
        <v>2.2400000000000002</v>
      </c>
      <c r="J59" s="3"/>
      <c r="K59" s="3">
        <f t="shared" si="18"/>
        <v>7060.92</v>
      </c>
      <c r="L59" s="3"/>
      <c r="M59" s="3"/>
      <c r="N59" s="3">
        <v>870.48</v>
      </c>
      <c r="O59" s="3">
        <v>0.08</v>
      </c>
      <c r="P59" s="3"/>
      <c r="Q59" s="3">
        <f t="shared" si="15"/>
        <v>870.56000000000006</v>
      </c>
      <c r="R59" s="24">
        <f t="shared" si="16"/>
        <v>6190.36</v>
      </c>
      <c r="S59" s="26">
        <v>437.76</v>
      </c>
      <c r="T59" s="26"/>
      <c r="U59" s="26"/>
      <c r="V59" s="28">
        <f t="shared" si="17"/>
        <v>437.76</v>
      </c>
    </row>
    <row r="60" spans="1:22" ht="87.75" x14ac:dyDescent="0.35">
      <c r="A60" s="1"/>
      <c r="B60" t="s">
        <v>127</v>
      </c>
      <c r="C60" s="2" t="s">
        <v>128</v>
      </c>
      <c r="D60" s="45" t="s">
        <v>124</v>
      </c>
      <c r="E60" s="3">
        <v>7063.16</v>
      </c>
      <c r="F60" s="64">
        <v>15</v>
      </c>
      <c r="G60" s="37">
        <v>1178</v>
      </c>
      <c r="H60" s="3"/>
      <c r="I60" s="29"/>
      <c r="J60" s="3"/>
      <c r="K60" s="3">
        <f t="shared" si="18"/>
        <v>7063.16</v>
      </c>
      <c r="L60" s="3"/>
      <c r="M60" s="3"/>
      <c r="N60" s="3">
        <v>870.48</v>
      </c>
      <c r="O60" s="3">
        <v>-0.15</v>
      </c>
      <c r="P60" s="40">
        <f>ROUND(E60*0.115,2)</f>
        <v>812.26</v>
      </c>
      <c r="Q60" s="3">
        <f t="shared" si="15"/>
        <v>2860.59</v>
      </c>
      <c r="R60" s="24">
        <f t="shared" si="16"/>
        <v>4202.57</v>
      </c>
      <c r="S60" s="26">
        <v>437.76</v>
      </c>
      <c r="T60" s="26">
        <f>ROUND(+E60*17.5%,2)+ROUND(E60*3%,2)</f>
        <v>1447.94</v>
      </c>
      <c r="U60" s="27">
        <f>ROUND(+E60*2%,2)</f>
        <v>141.26</v>
      </c>
      <c r="V60" s="28">
        <f t="shared" si="17"/>
        <v>2026.96</v>
      </c>
    </row>
    <row r="61" spans="1:22" ht="18.75" x14ac:dyDescent="0.3">
      <c r="A61" s="1"/>
      <c r="B61" s="19" t="s">
        <v>29</v>
      </c>
      <c r="C61" s="33"/>
      <c r="D61" s="34"/>
      <c r="E61" s="35">
        <f>SUM(E55:E60)</f>
        <v>43492.69</v>
      </c>
      <c r="F61" s="35"/>
      <c r="G61" s="35">
        <f t="shared" ref="G61:J61" si="19">SUM(G55:G60)</f>
        <v>1178</v>
      </c>
      <c r="H61" s="35">
        <f t="shared" si="19"/>
        <v>0</v>
      </c>
      <c r="I61" s="35">
        <f>SUM(I55:I60)</f>
        <v>17.259999999999998</v>
      </c>
      <c r="J61" s="35">
        <f t="shared" si="19"/>
        <v>0</v>
      </c>
      <c r="K61" s="35">
        <f>SUM(K55:K60)</f>
        <v>43475.430000000008</v>
      </c>
      <c r="L61" s="35">
        <f t="shared" ref="L61:V61" si="20">SUM(L55:L60)</f>
        <v>0</v>
      </c>
      <c r="M61" s="35">
        <f t="shared" si="20"/>
        <v>0</v>
      </c>
      <c r="N61" s="35">
        <f t="shared" si="20"/>
        <v>5460.75</v>
      </c>
      <c r="O61" s="35">
        <f t="shared" si="20"/>
        <v>0.25</v>
      </c>
      <c r="P61" s="35">
        <f t="shared" si="20"/>
        <v>2486.8599999999997</v>
      </c>
      <c r="Q61" s="35">
        <f t="shared" si="20"/>
        <v>9125.86</v>
      </c>
      <c r="R61" s="35">
        <f>SUM(R55:R60)</f>
        <v>34349.57</v>
      </c>
      <c r="S61" s="35">
        <f t="shared" si="20"/>
        <v>2656.96</v>
      </c>
      <c r="T61" s="35">
        <f t="shared" si="20"/>
        <v>4433.08</v>
      </c>
      <c r="U61" s="35">
        <f t="shared" si="20"/>
        <v>432.5</v>
      </c>
      <c r="V61" s="35">
        <f t="shared" si="20"/>
        <v>7522.5400000000009</v>
      </c>
    </row>
    <row r="62" spans="1:22" ht="18.75" x14ac:dyDescent="0.3">
      <c r="A62" s="1"/>
      <c r="B62" s="19"/>
      <c r="C62" s="2"/>
      <c r="D62" s="1"/>
      <c r="E62" s="3"/>
      <c r="F62" s="3"/>
      <c r="G62" s="3"/>
      <c r="H62" s="3"/>
      <c r="I62" s="3"/>
      <c r="J62" s="3"/>
      <c r="K62" s="46"/>
      <c r="L62" s="46"/>
      <c r="M62" s="46"/>
      <c r="N62" s="46"/>
      <c r="O62" s="46"/>
      <c r="P62" s="46"/>
      <c r="Q62" s="46"/>
      <c r="R62" s="47"/>
      <c r="S62" s="48"/>
      <c r="T62" s="48"/>
      <c r="U62" s="48"/>
      <c r="V62" s="48"/>
    </row>
    <row r="63" spans="1:22" ht="18.75" x14ac:dyDescent="0.3">
      <c r="A63" s="1"/>
      <c r="B63" s="19" t="s">
        <v>129</v>
      </c>
      <c r="C63" s="33" t="s">
        <v>130</v>
      </c>
      <c r="D63" s="1"/>
      <c r="E63" s="3"/>
      <c r="F63" s="3"/>
      <c r="G63" s="3"/>
      <c r="H63" s="3"/>
      <c r="I63" s="3"/>
      <c r="J63" s="3"/>
      <c r="K63" s="46"/>
      <c r="L63" s="46"/>
      <c r="M63" s="46"/>
      <c r="N63" s="46"/>
      <c r="O63" s="46"/>
      <c r="P63" s="46"/>
      <c r="Q63" s="46"/>
      <c r="R63" s="47"/>
      <c r="S63" s="48"/>
      <c r="T63" s="48"/>
      <c r="U63" s="48"/>
      <c r="V63" s="48"/>
    </row>
    <row r="64" spans="1:22" ht="21" x14ac:dyDescent="0.35">
      <c r="A64" s="1"/>
      <c r="B64" s="1" t="s">
        <v>131</v>
      </c>
      <c r="C64" s="2" t="s">
        <v>132</v>
      </c>
      <c r="D64" s="1" t="s">
        <v>34</v>
      </c>
      <c r="E64" s="3">
        <v>13520</v>
      </c>
      <c r="F64" s="64">
        <v>15</v>
      </c>
      <c r="G64" s="37">
        <v>2784</v>
      </c>
      <c r="H64" s="3"/>
      <c r="I64" s="3"/>
      <c r="J64" s="3"/>
      <c r="K64" s="3">
        <f>E64+-I64</f>
        <v>13520</v>
      </c>
      <c r="L64" s="3">
        <v>0</v>
      </c>
      <c r="M64" s="3"/>
      <c r="N64" s="3">
        <v>2283.5500000000002</v>
      </c>
      <c r="O64" s="3">
        <v>-0.06</v>
      </c>
      <c r="P64" s="40">
        <f>ROUND(E64*0.115,2)</f>
        <v>1554.8</v>
      </c>
      <c r="Q64" s="3">
        <f>SUM(N64:P64)+G64</f>
        <v>6622.29</v>
      </c>
      <c r="R64" s="24">
        <f>K64-Q64</f>
        <v>6897.71</v>
      </c>
      <c r="S64" s="25">
        <v>614.07000000000005</v>
      </c>
      <c r="T64" s="26">
        <f>ROUND(+E64*17.5%,2)+ROUND(E64*3%,2)</f>
        <v>2771.6</v>
      </c>
      <c r="U64" s="27">
        <f>ROUND(+E64*2%,2)</f>
        <v>270.39999999999998</v>
      </c>
      <c r="V64" s="28">
        <f>SUM(S64:U64)</f>
        <v>3656.07</v>
      </c>
    </row>
    <row r="65" spans="1:22" ht="18.75" x14ac:dyDescent="0.3">
      <c r="A65" s="1"/>
      <c r="B65" s="19" t="s">
        <v>29</v>
      </c>
      <c r="C65" s="1"/>
      <c r="D65" s="1"/>
      <c r="E65" s="35">
        <f>E64</f>
        <v>13520</v>
      </c>
      <c r="F65" s="35"/>
      <c r="G65" s="35">
        <f>+G64</f>
        <v>2784</v>
      </c>
      <c r="H65" s="35"/>
      <c r="I65" s="35">
        <f>I64</f>
        <v>0</v>
      </c>
      <c r="J65" s="35">
        <f>J64</f>
        <v>0</v>
      </c>
      <c r="K65" s="35">
        <f>K64</f>
        <v>13520</v>
      </c>
      <c r="L65" s="35">
        <f t="shared" ref="L65:V65" si="21">L64</f>
        <v>0</v>
      </c>
      <c r="M65" s="35">
        <f t="shared" si="21"/>
        <v>0</v>
      </c>
      <c r="N65" s="35">
        <f t="shared" si="21"/>
        <v>2283.5500000000002</v>
      </c>
      <c r="O65" s="35">
        <f t="shared" si="21"/>
        <v>-0.06</v>
      </c>
      <c r="P65" s="35">
        <f t="shared" si="21"/>
        <v>1554.8</v>
      </c>
      <c r="Q65" s="35">
        <f t="shared" si="21"/>
        <v>6622.29</v>
      </c>
      <c r="R65" s="35">
        <f>R64</f>
        <v>6897.71</v>
      </c>
      <c r="S65" s="35">
        <f t="shared" si="21"/>
        <v>614.07000000000005</v>
      </c>
      <c r="T65" s="35">
        <f t="shared" si="21"/>
        <v>2771.6</v>
      </c>
      <c r="U65" s="35">
        <f t="shared" si="21"/>
        <v>270.39999999999998</v>
      </c>
      <c r="V65" s="35">
        <f t="shared" si="21"/>
        <v>3656.07</v>
      </c>
    </row>
    <row r="66" spans="1:22" ht="18.75" x14ac:dyDescent="0.3">
      <c r="A66" s="1"/>
      <c r="B66" s="19"/>
      <c r="C66" s="1"/>
      <c r="D66" s="1"/>
      <c r="E66" s="3"/>
      <c r="F66" s="3"/>
      <c r="G66" s="3"/>
      <c r="H66" s="3"/>
      <c r="I66" s="3"/>
      <c r="J66" s="3"/>
      <c r="K66" s="46"/>
      <c r="L66" s="46"/>
      <c r="M66" s="46"/>
      <c r="N66" s="46"/>
      <c r="O66" s="46"/>
      <c r="P66" s="46"/>
      <c r="Q66" s="46"/>
      <c r="R66" s="47"/>
      <c r="S66" s="48"/>
      <c r="T66" s="48"/>
      <c r="U66" s="48"/>
      <c r="V66" s="48"/>
    </row>
    <row r="67" spans="1:22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9"/>
      <c r="S67" s="1"/>
      <c r="T67" s="1"/>
      <c r="U67" s="1"/>
      <c r="V67" s="1"/>
    </row>
    <row r="68" spans="1:22" ht="18.75" x14ac:dyDescent="0.3">
      <c r="A68" s="1"/>
      <c r="B68" s="1"/>
      <c r="C68" s="50" t="s">
        <v>133</v>
      </c>
      <c r="D68" s="1"/>
      <c r="E68" s="51">
        <f>E9+E23+E30+E52+E61+E65</f>
        <v>302753.95933333336</v>
      </c>
      <c r="F68" s="51"/>
      <c r="G68" s="52">
        <f>G9+G23+G30+G52+G61+G65</f>
        <v>22127.08</v>
      </c>
      <c r="H68" s="51"/>
      <c r="I68" s="51">
        <f t="shared" ref="I68:P68" si="22">I9+I23+I30+I52+I61+I65</f>
        <v>42.72</v>
      </c>
      <c r="J68" s="51">
        <f t="shared" si="22"/>
        <v>0</v>
      </c>
      <c r="K68" s="51">
        <f t="shared" si="22"/>
        <v>302711.23933333333</v>
      </c>
      <c r="L68" s="51">
        <f t="shared" si="22"/>
        <v>8219.5500000000011</v>
      </c>
      <c r="M68" s="51">
        <f t="shared" si="22"/>
        <v>8219.77</v>
      </c>
      <c r="N68" s="51">
        <f t="shared" si="22"/>
        <v>39174.370000000003</v>
      </c>
      <c r="O68" s="51">
        <f t="shared" si="22"/>
        <v>9.9999999999999534E-3</v>
      </c>
      <c r="P68" s="52">
        <f t="shared" si="22"/>
        <v>17994.759999999998</v>
      </c>
      <c r="Q68" s="51">
        <f>Q9+Q23+Q30+Q52+Q61+Q65</f>
        <v>79296.219999999987</v>
      </c>
      <c r="R68" s="53">
        <f>ROUND(+R9+R23+R30+R52+R61+R65,1)</f>
        <v>223415</v>
      </c>
      <c r="S68" s="51">
        <f>S9+S23+S30+S52+S61+S65</f>
        <v>18791.829999999998</v>
      </c>
      <c r="T68" s="58">
        <f>T65+T61+T52+T30+T23+T9</f>
        <v>32077.4931</v>
      </c>
      <c r="U68" s="52">
        <f>U9+U23+U30+U52+U61+U65</f>
        <v>3129.55</v>
      </c>
      <c r="V68" s="54">
        <f>V9+V23+V30+V52+V61+V65</f>
        <v>53998.873100000004</v>
      </c>
    </row>
    <row r="69" spans="1:22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51"/>
      <c r="T69" s="51"/>
      <c r="U69" s="1"/>
      <c r="V69" s="1"/>
    </row>
    <row r="70" spans="1:22" ht="15.75" x14ac:dyDescent="0.25">
      <c r="A70" s="1"/>
      <c r="B70" s="1"/>
      <c r="C70" t="s">
        <v>137</v>
      </c>
      <c r="D70" s="1"/>
      <c r="E70" s="3">
        <f>E7+E12+E16+E17+E18+E26+E28+E34+E38+E39+E40+E42+E43+E47+E48+E56+E57+E60+E64</f>
        <v>156475.64000000001</v>
      </c>
      <c r="F70" s="3">
        <f>E70*17.5%</f>
        <v>27383.237000000001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3"/>
      <c r="U70" s="1"/>
      <c r="V70" s="1"/>
    </row>
    <row r="71" spans="1:22" ht="15.75" x14ac:dyDescent="0.25">
      <c r="A71" s="1"/>
      <c r="B71" s="1"/>
      <c r="C71" t="s">
        <v>138</v>
      </c>
      <c r="D71" s="1"/>
      <c r="E71" s="3">
        <f>E70</f>
        <v>156475.64000000001</v>
      </c>
      <c r="F71" s="3">
        <f>E71*3%</f>
        <v>4694.2692000000006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3">
        <f>SUM(F70:F71)</f>
        <v>32077.506200000003</v>
      </c>
      <c r="G72" s="3"/>
      <c r="H72" s="1"/>
      <c r="I72" s="26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1"/>
      <c r="T76" s="1"/>
      <c r="U76" s="1"/>
      <c r="V76" s="1"/>
    </row>
    <row r="77" spans="1:22" ht="16.5" thickBot="1" x14ac:dyDescent="0.3">
      <c r="A77" s="1"/>
      <c r="B77" s="1"/>
      <c r="C77" s="1"/>
      <c r="D77" s="1"/>
      <c r="E77" s="70"/>
      <c r="F77" s="70"/>
      <c r="G77" s="64"/>
      <c r="H77" s="64"/>
      <c r="I77" s="1"/>
      <c r="J77" s="1"/>
      <c r="K77" s="1"/>
      <c r="L77" s="1"/>
      <c r="M77" s="1"/>
      <c r="N77" s="1"/>
      <c r="O77" s="1"/>
      <c r="P77" s="71"/>
      <c r="Q77" s="71"/>
      <c r="R77" s="2"/>
      <c r="S77" s="1"/>
      <c r="T77" s="1"/>
      <c r="U77" s="1"/>
      <c r="V77" s="1"/>
    </row>
    <row r="78" spans="1:22" ht="15" x14ac:dyDescent="0.25">
      <c r="A78" s="1"/>
      <c r="B78" s="1"/>
      <c r="C78" s="1"/>
      <c r="D78" s="1"/>
      <c r="E78" s="72" t="s">
        <v>134</v>
      </c>
      <c r="F78" s="71"/>
      <c r="G78" s="64"/>
      <c r="H78" s="64"/>
      <c r="I78" s="1"/>
      <c r="J78" s="1"/>
      <c r="K78" s="1"/>
      <c r="L78" s="1"/>
      <c r="M78" s="1"/>
      <c r="N78" s="1"/>
      <c r="O78" s="1"/>
      <c r="P78" s="1"/>
      <c r="Q78" s="1"/>
      <c r="R78" s="73" t="s">
        <v>135</v>
      </c>
      <c r="S78" s="73"/>
      <c r="T78" s="64"/>
      <c r="U78" s="1"/>
      <c r="V78" s="1"/>
    </row>
    <row r="79" spans="1:22" ht="15.75" x14ac:dyDescent="0.25">
      <c r="A79" s="1"/>
      <c r="B79" s="1"/>
      <c r="C79" s="1"/>
      <c r="D79" s="1"/>
      <c r="E79" t="s">
        <v>157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 t="s">
        <v>158</v>
      </c>
      <c r="S79" s="1"/>
      <c r="T79" s="1"/>
      <c r="U79" s="1"/>
      <c r="V79" s="1"/>
    </row>
    <row r="80" spans="1:2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1"/>
      <c r="T80" s="1"/>
      <c r="U80" s="1"/>
      <c r="V80" s="1"/>
    </row>
  </sheetData>
  <mergeCells count="5">
    <mergeCell ref="B4:V4"/>
    <mergeCell ref="E77:F77"/>
    <mergeCell ref="P77:Q77"/>
    <mergeCell ref="E78:F78"/>
    <mergeCell ref="R78:S7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C16B4-9F88-4AFA-89E6-3CB2B7F227E4}">
  <dimension ref="A1:V79"/>
  <sheetViews>
    <sheetView workbookViewId="0">
      <selection activeCell="J19" sqref="J19"/>
    </sheetView>
  </sheetViews>
  <sheetFormatPr baseColWidth="10" defaultRowHeight="14.25" x14ac:dyDescent="0.2"/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69" t="s">
        <v>160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ht="56.25" x14ac:dyDescent="0.2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8" t="s">
        <v>8</v>
      </c>
      <c r="K5" s="8" t="s">
        <v>9</v>
      </c>
      <c r="L5" s="14" t="s">
        <v>10</v>
      </c>
      <c r="M5" s="10" t="s">
        <v>11</v>
      </c>
      <c r="N5" s="10" t="s">
        <v>12</v>
      </c>
      <c r="O5" s="15" t="s">
        <v>13</v>
      </c>
      <c r="P5" s="56" t="s">
        <v>14</v>
      </c>
      <c r="Q5" s="16" t="s">
        <v>15</v>
      </c>
      <c r="R5" s="17" t="s">
        <v>16</v>
      </c>
      <c r="S5" s="14" t="s">
        <v>17</v>
      </c>
      <c r="T5" s="14" t="s">
        <v>18</v>
      </c>
      <c r="U5" s="18" t="s">
        <v>19</v>
      </c>
      <c r="V5" s="18" t="s">
        <v>20</v>
      </c>
    </row>
    <row r="6" spans="1:22" ht="15.75" x14ac:dyDescent="0.25">
      <c r="A6" s="1"/>
      <c r="B6" s="19" t="s">
        <v>21</v>
      </c>
      <c r="C6" s="20" t="s">
        <v>22</v>
      </c>
      <c r="D6" s="20"/>
      <c r="E6" s="21"/>
      <c r="F6" s="3"/>
      <c r="G6" s="22"/>
      <c r="H6" s="3"/>
      <c r="I6" s="21"/>
      <c r="J6" s="21"/>
      <c r="K6" s="21"/>
      <c r="L6" s="3"/>
      <c r="M6" s="3"/>
      <c r="N6" s="3"/>
      <c r="O6" s="21"/>
      <c r="P6" s="3"/>
      <c r="Q6" s="21"/>
      <c r="R6" s="4"/>
      <c r="S6" s="1"/>
      <c r="T6" s="1"/>
      <c r="U6" s="1"/>
      <c r="V6" s="1"/>
    </row>
    <row r="7" spans="1:22" ht="21" x14ac:dyDescent="0.35">
      <c r="A7" s="1"/>
      <c r="B7" s="1" t="s">
        <v>23</v>
      </c>
      <c r="C7" s="2" t="s">
        <v>24</v>
      </c>
      <c r="D7" s="1" t="s">
        <v>25</v>
      </c>
      <c r="E7" s="3">
        <v>20239.82</v>
      </c>
      <c r="F7" s="64">
        <v>15</v>
      </c>
      <c r="G7" s="37">
        <v>5036</v>
      </c>
      <c r="H7" s="3"/>
      <c r="I7" s="3"/>
      <c r="J7" s="3"/>
      <c r="K7" s="3">
        <f>E7+-I7</f>
        <v>20239.82</v>
      </c>
      <c r="L7" s="3">
        <v>0</v>
      </c>
      <c r="M7" s="3"/>
      <c r="N7" s="3">
        <v>3954.88</v>
      </c>
      <c r="O7" s="3">
        <v>0.14000000000000001</v>
      </c>
      <c r="P7" s="23">
        <f>ROUND(E7*0.115,2)</f>
        <v>2327.58</v>
      </c>
      <c r="Q7" s="3">
        <f>SUM(N7:P7)+G7</f>
        <v>11318.6</v>
      </c>
      <c r="R7" s="24">
        <f>K7-Q7</f>
        <v>8921.2199999999993</v>
      </c>
      <c r="S7" s="25">
        <v>824.14</v>
      </c>
      <c r="T7" s="26">
        <f>+E7*17.5%+E7*3%</f>
        <v>4149.1630999999998</v>
      </c>
      <c r="U7" s="27">
        <f>ROUND(+E7*2%,2)</f>
        <v>404.8</v>
      </c>
      <c r="V7" s="28">
        <f>SUM(S7:U7)</f>
        <v>5378.1031000000003</v>
      </c>
    </row>
    <row r="8" spans="1:22" ht="21" x14ac:dyDescent="0.35">
      <c r="A8" s="1"/>
      <c r="B8" s="1" t="s">
        <v>26</v>
      </c>
      <c r="C8" s="2" t="s">
        <v>27</v>
      </c>
      <c r="D8" s="1" t="s">
        <v>28</v>
      </c>
      <c r="E8" s="3">
        <v>6497.4</v>
      </c>
      <c r="F8" s="64">
        <v>15</v>
      </c>
      <c r="G8" s="3"/>
      <c r="H8" s="3"/>
      <c r="I8" s="29"/>
      <c r="J8" s="3"/>
      <c r="K8" s="3">
        <f>E8+-I8</f>
        <v>6497.4</v>
      </c>
      <c r="L8" s="3">
        <v>0</v>
      </c>
      <c r="M8" s="3"/>
      <c r="N8" s="3">
        <v>749.59</v>
      </c>
      <c r="O8" s="3">
        <v>0.06</v>
      </c>
      <c r="P8" s="30"/>
      <c r="Q8" s="3">
        <f>SUM(N8:P8)+G8</f>
        <v>749.65</v>
      </c>
      <c r="R8" s="24">
        <f>K8-Q8</f>
        <v>5747.75</v>
      </c>
      <c r="S8" s="25">
        <v>436.37</v>
      </c>
      <c r="T8" s="26"/>
      <c r="U8" s="31"/>
      <c r="V8" s="28">
        <f>SUM(S8:U8)</f>
        <v>436.37</v>
      </c>
    </row>
    <row r="9" spans="1:22" ht="18.75" x14ac:dyDescent="0.3">
      <c r="A9" s="1"/>
      <c r="B9" s="32" t="s">
        <v>29</v>
      </c>
      <c r="C9" s="33"/>
      <c r="D9" s="34"/>
      <c r="E9" s="35">
        <f>SUM(E7:E8)</f>
        <v>26737.22</v>
      </c>
      <c r="F9" s="35"/>
      <c r="G9" s="35">
        <f>+G8+G7</f>
        <v>5036</v>
      </c>
      <c r="H9" s="35"/>
      <c r="I9" s="35">
        <f t="shared" ref="I9:J9" si="0">SUM(I7:I8)</f>
        <v>0</v>
      </c>
      <c r="J9" s="35">
        <f t="shared" si="0"/>
        <v>0</v>
      </c>
      <c r="K9" s="35">
        <f>SUM(K7:K8)</f>
        <v>26737.22</v>
      </c>
      <c r="L9" s="35">
        <f t="shared" ref="L9:V9" si="1">SUM(L7:L8)</f>
        <v>0</v>
      </c>
      <c r="M9" s="35">
        <f t="shared" si="1"/>
        <v>0</v>
      </c>
      <c r="N9" s="35">
        <f t="shared" si="1"/>
        <v>4704.47</v>
      </c>
      <c r="O9" s="35">
        <f t="shared" si="1"/>
        <v>0.2</v>
      </c>
      <c r="P9" s="35">
        <f>SUM(P7:P8)</f>
        <v>2327.58</v>
      </c>
      <c r="Q9" s="35">
        <f t="shared" si="1"/>
        <v>12068.25</v>
      </c>
      <c r="R9" s="35">
        <f>SUM(R7:R8)</f>
        <v>14668.97</v>
      </c>
      <c r="S9" s="35">
        <f t="shared" si="1"/>
        <v>1260.51</v>
      </c>
      <c r="T9" s="35">
        <f t="shared" si="1"/>
        <v>4149.1630999999998</v>
      </c>
      <c r="U9" s="35">
        <f t="shared" si="1"/>
        <v>404.8</v>
      </c>
      <c r="V9" s="35">
        <f t="shared" si="1"/>
        <v>5814.4731000000002</v>
      </c>
    </row>
    <row r="10" spans="1:22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6"/>
      <c r="S10" s="1"/>
      <c r="T10" s="1"/>
      <c r="U10" s="1"/>
      <c r="V10" s="1"/>
    </row>
    <row r="11" spans="1:22" ht="18.75" x14ac:dyDescent="0.3">
      <c r="A11" s="1"/>
      <c r="B11" s="19" t="s">
        <v>30</v>
      </c>
      <c r="C11" s="33" t="s">
        <v>31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6"/>
      <c r="S11" s="1"/>
      <c r="T11" s="1"/>
      <c r="U11" s="1"/>
      <c r="V11" s="1"/>
    </row>
    <row r="12" spans="1:22" ht="21" x14ac:dyDescent="0.35">
      <c r="A12" s="1"/>
      <c r="B12" s="1" t="s">
        <v>32</v>
      </c>
      <c r="C12" s="2" t="s">
        <v>33</v>
      </c>
      <c r="D12" s="1" t="s">
        <v>34</v>
      </c>
      <c r="E12" s="3">
        <v>13520</v>
      </c>
      <c r="F12" s="64">
        <v>15</v>
      </c>
      <c r="G12" s="30"/>
      <c r="H12" s="3"/>
      <c r="I12" s="3"/>
      <c r="J12" s="3"/>
      <c r="K12" s="3">
        <f t="shared" ref="K12:K22" si="2">E12+-I12</f>
        <v>13520</v>
      </c>
      <c r="L12" s="3">
        <v>0</v>
      </c>
      <c r="M12" s="3"/>
      <c r="N12" s="3">
        <v>2283.5500000000002</v>
      </c>
      <c r="O12" s="3">
        <v>0.14000000000000001</v>
      </c>
      <c r="P12" s="23">
        <f>ROUND(E12*0.115,2)</f>
        <v>1554.8</v>
      </c>
      <c r="Q12" s="3">
        <f t="shared" ref="Q12:Q22" si="3">SUM(N12:P12)+G12</f>
        <v>3838.49</v>
      </c>
      <c r="R12" s="24">
        <f t="shared" ref="R12:R22" si="4">K12-Q12</f>
        <v>9681.51</v>
      </c>
      <c r="S12" s="25">
        <v>634.53</v>
      </c>
      <c r="T12" s="26">
        <f>ROUND(+E12*17.5%,2)+ROUND(E12*3%,2)</f>
        <v>2771.6</v>
      </c>
      <c r="U12" s="27">
        <f>ROUND(+E12*2%,2)</f>
        <v>270.39999999999998</v>
      </c>
      <c r="V12" s="28">
        <f t="shared" ref="V12:V22" si="5">SUM(S12:U12)</f>
        <v>3676.53</v>
      </c>
    </row>
    <row r="13" spans="1:22" ht="21" x14ac:dyDescent="0.35">
      <c r="A13" s="1"/>
      <c r="B13" s="1" t="s">
        <v>35</v>
      </c>
      <c r="C13" s="2" t="s">
        <v>36</v>
      </c>
      <c r="D13" s="1" t="s">
        <v>37</v>
      </c>
      <c r="E13" s="3">
        <v>7280.83</v>
      </c>
      <c r="F13" s="64">
        <v>15</v>
      </c>
      <c r="G13" s="3"/>
      <c r="H13" s="3"/>
      <c r="I13" s="38"/>
      <c r="J13" s="39"/>
      <c r="K13" s="3">
        <f t="shared" si="2"/>
        <v>7280.83</v>
      </c>
      <c r="L13" s="3">
        <v>0</v>
      </c>
      <c r="M13" s="3"/>
      <c r="N13" s="3">
        <v>916.97</v>
      </c>
      <c r="O13" s="3">
        <v>0.08</v>
      </c>
      <c r="P13" s="3"/>
      <c r="Q13" s="3">
        <f t="shared" si="3"/>
        <v>917.05000000000007</v>
      </c>
      <c r="R13" s="24">
        <f t="shared" si="4"/>
        <v>6363.78</v>
      </c>
      <c r="S13" s="25">
        <v>458.49</v>
      </c>
      <c r="T13" s="26"/>
      <c r="U13" s="26"/>
      <c r="V13" s="28">
        <f t="shared" si="5"/>
        <v>458.49</v>
      </c>
    </row>
    <row r="14" spans="1:22" ht="21" x14ac:dyDescent="0.35">
      <c r="A14" s="1"/>
      <c r="B14" s="1" t="s">
        <v>38</v>
      </c>
      <c r="C14" s="2" t="s">
        <v>39</v>
      </c>
      <c r="D14" s="1" t="s">
        <v>40</v>
      </c>
      <c r="E14" s="3">
        <v>7280.83</v>
      </c>
      <c r="F14" s="64">
        <v>15</v>
      </c>
      <c r="G14" s="30"/>
      <c r="H14" s="3"/>
      <c r="I14" s="38">
        <v>10.4</v>
      </c>
      <c r="J14" s="39"/>
      <c r="K14" s="3">
        <f t="shared" si="2"/>
        <v>7270.43</v>
      </c>
      <c r="L14" s="3">
        <v>0</v>
      </c>
      <c r="M14" s="3"/>
      <c r="N14" s="3">
        <v>916.97</v>
      </c>
      <c r="O14" s="3">
        <v>-0.12</v>
      </c>
      <c r="P14" s="30"/>
      <c r="Q14" s="3">
        <f t="shared" si="3"/>
        <v>916.85</v>
      </c>
      <c r="R14" s="24">
        <f t="shared" si="4"/>
        <v>6353.58</v>
      </c>
      <c r="S14" s="25">
        <v>458.49</v>
      </c>
      <c r="T14" s="26"/>
      <c r="U14" s="31"/>
      <c r="V14" s="28">
        <f t="shared" si="5"/>
        <v>458.49</v>
      </c>
    </row>
    <row r="15" spans="1:22" ht="21" x14ac:dyDescent="0.35">
      <c r="A15" s="1"/>
      <c r="B15" s="1" t="s">
        <v>41</v>
      </c>
      <c r="C15" s="2" t="s">
        <v>42</v>
      </c>
      <c r="D15" s="1" t="s">
        <v>43</v>
      </c>
      <c r="E15" s="3">
        <v>7741.55</v>
      </c>
      <c r="F15" s="64">
        <v>15</v>
      </c>
      <c r="G15" s="3"/>
      <c r="H15" s="3"/>
      <c r="I15" s="38">
        <v>22.12</v>
      </c>
      <c r="J15" s="3"/>
      <c r="K15" s="3">
        <f t="shared" si="2"/>
        <v>7719.43</v>
      </c>
      <c r="L15" s="3">
        <v>0</v>
      </c>
      <c r="M15" s="3"/>
      <c r="N15" s="3">
        <v>1015.37</v>
      </c>
      <c r="O15" s="3">
        <v>0.06</v>
      </c>
      <c r="P15" s="3"/>
      <c r="Q15" s="3">
        <f t="shared" si="3"/>
        <v>1015.43</v>
      </c>
      <c r="R15" s="24">
        <f t="shared" si="4"/>
        <v>6704</v>
      </c>
      <c r="S15" s="25">
        <v>471.48</v>
      </c>
      <c r="T15" s="26"/>
      <c r="U15" s="26"/>
      <c r="V15" s="28">
        <f t="shared" si="5"/>
        <v>471.48</v>
      </c>
    </row>
    <row r="16" spans="1:22" ht="21" x14ac:dyDescent="0.35">
      <c r="A16" s="1"/>
      <c r="B16" s="1" t="s">
        <v>44</v>
      </c>
      <c r="C16" s="2" t="s">
        <v>45</v>
      </c>
      <c r="D16" s="1" t="s">
        <v>46</v>
      </c>
      <c r="E16" s="3">
        <v>5115.1000000000004</v>
      </c>
      <c r="F16" s="64">
        <v>15</v>
      </c>
      <c r="G16" s="37">
        <v>2558</v>
      </c>
      <c r="H16" s="3"/>
      <c r="I16" s="38"/>
      <c r="J16" s="3"/>
      <c r="K16" s="3">
        <f t="shared" si="2"/>
        <v>5115.1000000000004</v>
      </c>
      <c r="L16" s="3">
        <v>0</v>
      </c>
      <c r="M16" s="3"/>
      <c r="N16" s="3">
        <v>482.27</v>
      </c>
      <c r="O16" s="3">
        <v>0.04</v>
      </c>
      <c r="P16" s="40">
        <f>ROUND(E16*0.115,2)</f>
        <v>588.24</v>
      </c>
      <c r="Q16" s="3">
        <f t="shared" si="3"/>
        <v>3628.55</v>
      </c>
      <c r="R16" s="24">
        <f t="shared" si="4"/>
        <v>1486.5500000000002</v>
      </c>
      <c r="S16" s="25">
        <v>397.38</v>
      </c>
      <c r="T16" s="26">
        <f>ROUND(+E16*17.5%,2)+ROUND(E16*3%,2)</f>
        <v>1048.5899999999999</v>
      </c>
      <c r="U16" s="27">
        <f>ROUND(+E16*2%,2)</f>
        <v>102.3</v>
      </c>
      <c r="V16" s="28">
        <f t="shared" si="5"/>
        <v>1548.2699999999998</v>
      </c>
    </row>
    <row r="17" spans="1:22" ht="21" x14ac:dyDescent="0.35">
      <c r="A17" s="1"/>
      <c r="B17" s="1" t="s">
        <v>47</v>
      </c>
      <c r="C17" s="2" t="s">
        <v>48</v>
      </c>
      <c r="D17" s="1" t="s">
        <v>49</v>
      </c>
      <c r="E17" s="3">
        <v>4532.5</v>
      </c>
      <c r="F17" s="64">
        <v>15</v>
      </c>
      <c r="G17" s="37">
        <v>2267.08</v>
      </c>
      <c r="H17" s="3"/>
      <c r="I17" s="29"/>
      <c r="J17" s="3"/>
      <c r="K17" s="3">
        <f t="shared" si="2"/>
        <v>4532.5</v>
      </c>
      <c r="L17" s="3"/>
      <c r="M17" s="3"/>
      <c r="N17" s="3">
        <v>385.85</v>
      </c>
      <c r="O17" s="3">
        <v>0.04</v>
      </c>
      <c r="P17" s="40">
        <f>ROUND(E17*0.115,2)</f>
        <v>521.24</v>
      </c>
      <c r="Q17" s="3">
        <f t="shared" si="3"/>
        <v>3174.21</v>
      </c>
      <c r="R17" s="24">
        <f t="shared" si="4"/>
        <v>1358.29</v>
      </c>
      <c r="S17" s="25">
        <v>380.94</v>
      </c>
      <c r="T17" s="26">
        <f>ROUND(+E17*17.5%,2)+ROUND(E17*3%,2)</f>
        <v>929.17000000000007</v>
      </c>
      <c r="U17" s="27">
        <f>ROUND(+E17*2%,2)</f>
        <v>90.65</v>
      </c>
      <c r="V17" s="28">
        <f t="shared" si="5"/>
        <v>1400.7600000000002</v>
      </c>
    </row>
    <row r="18" spans="1:22" ht="21" x14ac:dyDescent="0.35">
      <c r="A18" s="1"/>
      <c r="B18" s="1" t="s">
        <v>50</v>
      </c>
      <c r="C18" s="2" t="s">
        <v>51</v>
      </c>
      <c r="D18" s="1" t="s">
        <v>52</v>
      </c>
      <c r="E18" s="3">
        <v>5115.1000000000004</v>
      </c>
      <c r="F18" s="64">
        <v>15</v>
      </c>
      <c r="G18" s="30"/>
      <c r="H18" s="29"/>
      <c r="I18" s="38">
        <v>1.62</v>
      </c>
      <c r="J18" s="3"/>
      <c r="K18" s="3">
        <f t="shared" si="2"/>
        <v>5113.4800000000005</v>
      </c>
      <c r="L18" s="3"/>
      <c r="M18" s="3"/>
      <c r="N18" s="3">
        <v>482.27</v>
      </c>
      <c r="O18" s="3">
        <v>-0.18</v>
      </c>
      <c r="P18" s="23">
        <f>ROUND(E18*0.115,2)</f>
        <v>588.24</v>
      </c>
      <c r="Q18" s="3">
        <f t="shared" si="3"/>
        <v>1070.33</v>
      </c>
      <c r="R18" s="24">
        <f t="shared" si="4"/>
        <v>4043.1500000000005</v>
      </c>
      <c r="S18" s="25">
        <v>397.38</v>
      </c>
      <c r="T18" s="26">
        <f>ROUND(+E18*17.5%,2)+ROUND(E18*3%,2)</f>
        <v>1048.5899999999999</v>
      </c>
      <c r="U18" s="27">
        <f>ROUND(+E18*2%,2)</f>
        <v>102.3</v>
      </c>
      <c r="V18" s="28">
        <f t="shared" si="5"/>
        <v>1548.2699999999998</v>
      </c>
    </row>
    <row r="19" spans="1:22" ht="21" x14ac:dyDescent="0.35">
      <c r="A19" s="1"/>
      <c r="B19" t="s">
        <v>143</v>
      </c>
      <c r="C19" s="2" t="s">
        <v>144</v>
      </c>
      <c r="D19" s="1" t="s">
        <v>49</v>
      </c>
      <c r="E19" s="3">
        <v>4532.5</v>
      </c>
      <c r="F19" s="64">
        <v>15</v>
      </c>
      <c r="G19" s="30"/>
      <c r="H19" s="29"/>
      <c r="I19" s="38"/>
      <c r="J19" s="3"/>
      <c r="K19" s="3">
        <f t="shared" si="2"/>
        <v>4532.5</v>
      </c>
      <c r="L19" s="3"/>
      <c r="M19" s="3"/>
      <c r="N19" s="3">
        <v>385.88</v>
      </c>
      <c r="O19" s="3">
        <v>7.0000000000000007E-2</v>
      </c>
      <c r="P19" s="30"/>
      <c r="Q19" s="3">
        <f t="shared" si="3"/>
        <v>385.95</v>
      </c>
      <c r="R19" s="24">
        <f t="shared" si="4"/>
        <v>4146.55</v>
      </c>
      <c r="S19" s="25">
        <v>380.94</v>
      </c>
      <c r="T19" s="26"/>
      <c r="U19" s="31"/>
      <c r="V19" s="28">
        <f t="shared" si="5"/>
        <v>380.94</v>
      </c>
    </row>
    <row r="20" spans="1:22" ht="21" x14ac:dyDescent="0.35">
      <c r="A20" s="1"/>
      <c r="B20" t="s">
        <v>53</v>
      </c>
      <c r="C20" s="2" t="s">
        <v>54</v>
      </c>
      <c r="D20" t="s">
        <v>55</v>
      </c>
      <c r="E20" s="3">
        <v>5115.1000000000004</v>
      </c>
      <c r="F20" s="64">
        <v>15</v>
      </c>
      <c r="G20" s="3"/>
      <c r="H20" s="29"/>
      <c r="I20" s="38"/>
      <c r="J20" s="3"/>
      <c r="K20" s="3">
        <f t="shared" si="2"/>
        <v>5115.1000000000004</v>
      </c>
      <c r="L20" s="3"/>
      <c r="M20" s="3"/>
      <c r="N20" s="3">
        <v>482.27</v>
      </c>
      <c r="O20" s="3">
        <v>-0.12</v>
      </c>
      <c r="P20" s="3"/>
      <c r="Q20" s="3">
        <f t="shared" si="3"/>
        <v>482.15</v>
      </c>
      <c r="R20" s="24">
        <f t="shared" si="4"/>
        <v>4632.9500000000007</v>
      </c>
      <c r="S20" s="25">
        <v>397.38</v>
      </c>
      <c r="T20" s="26"/>
      <c r="U20" s="26"/>
      <c r="V20" s="28">
        <f t="shared" si="5"/>
        <v>397.38</v>
      </c>
    </row>
    <row r="21" spans="1:22" ht="21" x14ac:dyDescent="0.35">
      <c r="A21" s="1"/>
      <c r="B21" t="s">
        <v>56</v>
      </c>
      <c r="C21" s="2" t="s">
        <v>57</v>
      </c>
      <c r="D21" t="s">
        <v>49</v>
      </c>
      <c r="E21" s="3">
        <v>4532.5</v>
      </c>
      <c r="F21" s="64">
        <v>15</v>
      </c>
      <c r="G21" s="3"/>
      <c r="H21" s="3"/>
      <c r="I21" s="29"/>
      <c r="J21" s="3"/>
      <c r="K21" s="3">
        <f t="shared" si="2"/>
        <v>4532.5</v>
      </c>
      <c r="L21" s="3"/>
      <c r="M21" s="3"/>
      <c r="N21" s="3">
        <v>385.85</v>
      </c>
      <c r="O21" s="3">
        <v>0.15</v>
      </c>
      <c r="P21" s="3"/>
      <c r="Q21" s="3">
        <f t="shared" si="3"/>
        <v>386</v>
      </c>
      <c r="R21" s="24">
        <f t="shared" si="4"/>
        <v>4146.5</v>
      </c>
      <c r="S21" s="25">
        <v>380.94</v>
      </c>
      <c r="T21" s="26"/>
      <c r="U21" s="31"/>
      <c r="V21" s="28">
        <f t="shared" si="5"/>
        <v>380.94</v>
      </c>
    </row>
    <row r="22" spans="1:22" ht="21" x14ac:dyDescent="0.35">
      <c r="A22" s="1"/>
      <c r="B22" t="s">
        <v>58</v>
      </c>
      <c r="C22" s="2" t="s">
        <v>59</v>
      </c>
      <c r="D22" t="s">
        <v>60</v>
      </c>
      <c r="E22" s="3">
        <v>5115.1000000000004</v>
      </c>
      <c r="F22" s="64">
        <v>15</v>
      </c>
      <c r="G22" s="3"/>
      <c r="H22" s="3"/>
      <c r="I22" s="29"/>
      <c r="J22" s="3"/>
      <c r="K22" s="3">
        <f t="shared" si="2"/>
        <v>5115.1000000000004</v>
      </c>
      <c r="L22" s="3"/>
      <c r="M22" s="3"/>
      <c r="N22" s="3">
        <v>482.3</v>
      </c>
      <c r="O22" s="3">
        <v>0</v>
      </c>
      <c r="P22" s="3"/>
      <c r="Q22" s="3">
        <f t="shared" si="3"/>
        <v>482.3</v>
      </c>
      <c r="R22" s="24">
        <f t="shared" si="4"/>
        <v>4632.8</v>
      </c>
      <c r="S22" s="25">
        <v>397.38</v>
      </c>
      <c r="T22" s="26"/>
      <c r="U22" s="31"/>
      <c r="V22" s="28">
        <f t="shared" si="5"/>
        <v>397.38</v>
      </c>
    </row>
    <row r="23" spans="1:22" ht="18.75" x14ac:dyDescent="0.3">
      <c r="A23" s="1"/>
      <c r="B23" s="19" t="s">
        <v>29</v>
      </c>
      <c r="C23" s="33"/>
      <c r="D23" s="34"/>
      <c r="E23" s="35">
        <f>SUM(E12:E22)</f>
        <v>69881.11</v>
      </c>
      <c r="F23" s="35"/>
      <c r="G23" s="35">
        <f>+G20+G17+G16+G12+G13+G14+G18</f>
        <v>4825.08</v>
      </c>
      <c r="H23" s="35"/>
      <c r="I23" s="35">
        <f>SUM(I12:I20)</f>
        <v>34.14</v>
      </c>
      <c r="J23" s="35">
        <f>SUM(J12:J20)</f>
        <v>0</v>
      </c>
      <c r="K23" s="35">
        <f>SUM(K12:M22)</f>
        <v>69846.97</v>
      </c>
      <c r="L23" s="35">
        <f>SUM(L12:N22)</f>
        <v>8219.5500000000011</v>
      </c>
      <c r="M23" s="35">
        <f>SUM(M12:O22)</f>
        <v>8219.7100000000009</v>
      </c>
      <c r="N23" s="35">
        <f t="shared" ref="N23:V23" si="6">SUM(N12:N22)</f>
        <v>8219.5500000000011</v>
      </c>
      <c r="O23" s="35">
        <f t="shared" si="6"/>
        <v>0.16000000000000006</v>
      </c>
      <c r="P23" s="35">
        <f t="shared" si="6"/>
        <v>3252.5199999999995</v>
      </c>
      <c r="Q23" s="35">
        <f t="shared" si="6"/>
        <v>16297.310000000001</v>
      </c>
      <c r="R23" s="35">
        <f t="shared" si="6"/>
        <v>53549.66</v>
      </c>
      <c r="S23" s="35">
        <f t="shared" si="6"/>
        <v>4755.33</v>
      </c>
      <c r="T23" s="35">
        <f t="shared" si="6"/>
        <v>5797.95</v>
      </c>
      <c r="U23" s="35">
        <f t="shared" si="6"/>
        <v>565.65</v>
      </c>
      <c r="V23" s="35">
        <f t="shared" si="6"/>
        <v>11118.929999999998</v>
      </c>
    </row>
    <row r="24" spans="1:22" ht="18.75" x14ac:dyDescent="0.3">
      <c r="A24" s="1"/>
      <c r="B24" s="19"/>
      <c r="C24" s="2"/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6"/>
      <c r="S24" s="1"/>
      <c r="T24" s="1"/>
      <c r="U24" s="1"/>
      <c r="V24" s="1"/>
    </row>
    <row r="25" spans="1:22" ht="18.75" x14ac:dyDescent="0.3">
      <c r="A25" s="1"/>
      <c r="B25" s="19" t="s">
        <v>61</v>
      </c>
      <c r="C25" s="33" t="s">
        <v>62</v>
      </c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6"/>
      <c r="S25" s="1"/>
      <c r="T25" s="1"/>
      <c r="U25" s="1"/>
      <c r="V25" s="1"/>
    </row>
    <row r="26" spans="1:22" ht="21" x14ac:dyDescent="0.35">
      <c r="A26" s="1"/>
      <c r="B26" s="1" t="s">
        <v>63</v>
      </c>
      <c r="C26" s="2" t="s">
        <v>64</v>
      </c>
      <c r="D26" t="s">
        <v>65</v>
      </c>
      <c r="E26" s="3">
        <v>7280.83</v>
      </c>
      <c r="F26" s="64">
        <v>15</v>
      </c>
      <c r="G26" s="3"/>
      <c r="H26" s="3"/>
      <c r="I26" s="55"/>
      <c r="J26" s="3"/>
      <c r="K26" s="3">
        <f>E26+-I26</f>
        <v>7280.83</v>
      </c>
      <c r="L26" s="3">
        <v>0</v>
      </c>
      <c r="M26" s="3"/>
      <c r="N26" s="3">
        <v>916.97</v>
      </c>
      <c r="O26" s="3">
        <v>-0.04</v>
      </c>
      <c r="P26" s="23">
        <f>ROUND(E26*0.115,2)</f>
        <v>837.3</v>
      </c>
      <c r="Q26" s="3">
        <f>SUM(N26:P26)+G26</f>
        <v>1754.23</v>
      </c>
      <c r="R26" s="24">
        <f>K26-Q26</f>
        <v>5526.6</v>
      </c>
      <c r="S26" s="26">
        <v>458.49</v>
      </c>
      <c r="T26" s="26">
        <f>ROUND(+E26*17.5%,2)+ROUND(E26*3%,2)</f>
        <v>1492.5700000000002</v>
      </c>
      <c r="U26" s="27">
        <f>ROUND(+E26*2%,2)</f>
        <v>145.62</v>
      </c>
      <c r="V26" s="28">
        <f>SUM(S26:U26)</f>
        <v>2096.6800000000003</v>
      </c>
    </row>
    <row r="27" spans="1:22" ht="21" x14ac:dyDescent="0.35">
      <c r="A27" s="1"/>
      <c r="B27" s="1" t="s">
        <v>66</v>
      </c>
      <c r="C27" s="2" t="s">
        <v>148</v>
      </c>
      <c r="D27" t="s">
        <v>140</v>
      </c>
      <c r="E27" s="3">
        <v>7280.83</v>
      </c>
      <c r="F27" s="64">
        <v>15</v>
      </c>
      <c r="G27" s="3"/>
      <c r="H27" s="3"/>
      <c r="I27" s="38"/>
      <c r="J27" s="3"/>
      <c r="K27" s="3">
        <f>E27+-I27</f>
        <v>7280.83</v>
      </c>
      <c r="L27" s="3">
        <v>0</v>
      </c>
      <c r="M27" s="3"/>
      <c r="N27" s="3">
        <v>916.97</v>
      </c>
      <c r="O27" s="3">
        <v>0.08</v>
      </c>
      <c r="P27" s="40"/>
      <c r="Q27" s="3">
        <f>SUM(N27:P27)+G27</f>
        <v>917.05000000000007</v>
      </c>
      <c r="R27" s="24">
        <f>K27-Q27</f>
        <v>6363.78</v>
      </c>
      <c r="S27" s="26">
        <v>458.49</v>
      </c>
      <c r="T27" s="26"/>
      <c r="U27" s="27"/>
      <c r="V27" s="28">
        <f>SUM(S27:U27)</f>
        <v>458.49</v>
      </c>
    </row>
    <row r="28" spans="1:22" ht="21" x14ac:dyDescent="0.35">
      <c r="A28" s="1"/>
      <c r="B28" s="1" t="s">
        <v>67</v>
      </c>
      <c r="C28" s="2" t="s">
        <v>68</v>
      </c>
      <c r="D28" s="1" t="s">
        <v>69</v>
      </c>
      <c r="E28" s="3">
        <v>7280.83</v>
      </c>
      <c r="F28" s="64">
        <v>15</v>
      </c>
      <c r="G28" s="3"/>
      <c r="H28" s="3"/>
      <c r="I28" s="41"/>
      <c r="J28" s="3"/>
      <c r="K28" s="3">
        <f>E28+-I28</f>
        <v>7280.83</v>
      </c>
      <c r="L28" s="3">
        <v>0</v>
      </c>
      <c r="M28" s="3"/>
      <c r="N28" s="3">
        <v>916.97</v>
      </c>
      <c r="O28" s="3">
        <v>-0.02</v>
      </c>
      <c r="P28" s="23">
        <f>ROUND(E28*0.115,2)</f>
        <v>837.3</v>
      </c>
      <c r="Q28" s="3">
        <f>SUM(N28:P28)+G28</f>
        <v>1754.25</v>
      </c>
      <c r="R28" s="24">
        <f>K28-Q28</f>
        <v>5526.58</v>
      </c>
      <c r="S28" s="26">
        <v>458.49</v>
      </c>
      <c r="T28" s="26">
        <f>ROUND(+E28*17.5%,2)+ROUND(E28*3%,2)</f>
        <v>1492.5700000000002</v>
      </c>
      <c r="U28" s="27">
        <f>ROUND(+E28*2%,2)</f>
        <v>145.62</v>
      </c>
      <c r="V28" s="28">
        <f>SUM(S28:U28)</f>
        <v>2096.6800000000003</v>
      </c>
    </row>
    <row r="29" spans="1:22" ht="21" x14ac:dyDescent="0.35">
      <c r="A29" s="1"/>
      <c r="B29" t="s">
        <v>70</v>
      </c>
      <c r="C29" s="2" t="s">
        <v>136</v>
      </c>
      <c r="D29" t="s">
        <v>140</v>
      </c>
      <c r="E29" s="3">
        <v>7280.83</v>
      </c>
      <c r="F29" s="64">
        <v>15</v>
      </c>
      <c r="G29" s="3"/>
      <c r="H29" s="29"/>
      <c r="I29" s="29"/>
      <c r="J29" s="3"/>
      <c r="K29" s="3">
        <f>E29+-I29</f>
        <v>7280.83</v>
      </c>
      <c r="L29" s="3"/>
      <c r="M29" s="3"/>
      <c r="N29" s="3">
        <v>916.97</v>
      </c>
      <c r="O29" s="3">
        <v>-0.12</v>
      </c>
      <c r="P29" s="30"/>
      <c r="Q29" s="3">
        <f>SUM(N29:P29)+G29</f>
        <v>916.85</v>
      </c>
      <c r="R29" s="24">
        <f>K29-Q29</f>
        <v>6363.98</v>
      </c>
      <c r="S29" s="26">
        <v>458.49</v>
      </c>
      <c r="T29" s="26"/>
      <c r="U29" s="31"/>
      <c r="V29" s="28">
        <f>SUM(S29:U29)</f>
        <v>458.49</v>
      </c>
    </row>
    <row r="30" spans="1:22" ht="18.75" x14ac:dyDescent="0.3">
      <c r="A30" s="1"/>
      <c r="B30" s="19" t="s">
        <v>29</v>
      </c>
      <c r="C30" s="33"/>
      <c r="D30" s="34"/>
      <c r="E30" s="35">
        <f>SUM(E26:E29)</f>
        <v>29123.32</v>
      </c>
      <c r="F30" s="35"/>
      <c r="G30" s="35">
        <f>+G29+G28+G26+G27</f>
        <v>0</v>
      </c>
      <c r="H30" s="35"/>
      <c r="I30" s="35">
        <f>SUM(I26:I29)</f>
        <v>0</v>
      </c>
      <c r="J30" s="35">
        <f>SUM(J26:J28)</f>
        <v>0</v>
      </c>
      <c r="K30" s="35">
        <f>SUM(K26:K29)</f>
        <v>29123.32</v>
      </c>
      <c r="L30" s="35">
        <f>SUM(L26:L28)</f>
        <v>0</v>
      </c>
      <c r="M30" s="35">
        <f>SUM(M26:M28)</f>
        <v>0</v>
      </c>
      <c r="N30" s="35">
        <f>SUM(N26:N29)</f>
        <v>3667.88</v>
      </c>
      <c r="O30" s="35">
        <f>SUM(O26:O29)</f>
        <v>-9.9999999999999992E-2</v>
      </c>
      <c r="P30" s="35">
        <f>SUM(P26:P28)</f>
        <v>1674.6</v>
      </c>
      <c r="Q30" s="35">
        <f t="shared" ref="Q30:V30" si="7">SUM(Q26:Q29)</f>
        <v>5342.380000000001</v>
      </c>
      <c r="R30" s="35">
        <f t="shared" si="7"/>
        <v>23780.94</v>
      </c>
      <c r="S30" s="35">
        <f t="shared" si="7"/>
        <v>1833.96</v>
      </c>
      <c r="T30" s="35">
        <f t="shared" si="7"/>
        <v>2985.1400000000003</v>
      </c>
      <c r="U30" s="35">
        <f t="shared" si="7"/>
        <v>291.24</v>
      </c>
      <c r="V30" s="35">
        <f t="shared" si="7"/>
        <v>5110.34</v>
      </c>
    </row>
    <row r="31" spans="1:22" ht="18.75" x14ac:dyDescent="0.3">
      <c r="A31" s="1"/>
      <c r="B31" s="1"/>
      <c r="C31" s="2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6"/>
      <c r="S31" s="1"/>
      <c r="T31" s="1"/>
      <c r="U31" s="1"/>
      <c r="V31" s="1"/>
    </row>
    <row r="32" spans="1:22" ht="18.75" x14ac:dyDescent="0.3">
      <c r="A32" s="1"/>
      <c r="B32" s="19" t="s">
        <v>71</v>
      </c>
      <c r="C32" s="33" t="s">
        <v>72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6"/>
      <c r="S32" s="1"/>
      <c r="T32" s="1"/>
      <c r="U32" s="1"/>
      <c r="V32" s="1"/>
    </row>
    <row r="33" spans="1:22" ht="21" x14ac:dyDescent="0.35">
      <c r="A33" s="1"/>
      <c r="B33" s="1" t="s">
        <v>73</v>
      </c>
      <c r="C33" s="2"/>
      <c r="D33" t="s">
        <v>74</v>
      </c>
      <c r="E33" s="3"/>
      <c r="F33" s="64"/>
      <c r="G33" s="3"/>
      <c r="H33" s="3"/>
      <c r="I33" s="29"/>
      <c r="J33" s="3"/>
      <c r="K33" s="3"/>
      <c r="L33" s="3"/>
      <c r="M33" s="3"/>
      <c r="N33" s="3"/>
      <c r="O33" s="3"/>
      <c r="P33" s="40"/>
      <c r="Q33" s="3"/>
      <c r="R33" s="42"/>
      <c r="S33" s="26"/>
      <c r="T33" s="26"/>
      <c r="U33" s="27"/>
      <c r="V33" s="28"/>
    </row>
    <row r="34" spans="1:22" ht="21" x14ac:dyDescent="0.35">
      <c r="A34" s="1"/>
      <c r="B34" t="s">
        <v>73</v>
      </c>
      <c r="C34" s="2" t="s">
        <v>75</v>
      </c>
      <c r="D34" t="s">
        <v>76</v>
      </c>
      <c r="E34" s="3">
        <v>7280.83</v>
      </c>
      <c r="F34" s="64">
        <v>15</v>
      </c>
      <c r="G34" s="3"/>
      <c r="H34" s="3"/>
      <c r="I34" s="29"/>
      <c r="J34" s="3"/>
      <c r="K34" s="3">
        <f t="shared" ref="K34:K50" si="8">E34+-I34</f>
        <v>7280.83</v>
      </c>
      <c r="L34" s="3"/>
      <c r="M34" s="3"/>
      <c r="N34" s="3">
        <v>916.97</v>
      </c>
      <c r="O34" s="3">
        <v>0.02</v>
      </c>
      <c r="P34" s="40">
        <f>ROUND(E34*0.115,2)</f>
        <v>837.3</v>
      </c>
      <c r="Q34" s="3">
        <f t="shared" ref="Q34:Q50" si="9">SUM(N34:P34)+G34</f>
        <v>1754.29</v>
      </c>
      <c r="R34" s="24">
        <f t="shared" ref="R34:R50" si="10">K34-Q34</f>
        <v>5526.54</v>
      </c>
      <c r="S34" s="26">
        <v>458.49</v>
      </c>
      <c r="T34" s="26">
        <f>ROUND(+E34*17.5%,2)+ROUND(E34*3%,2)</f>
        <v>1492.5700000000002</v>
      </c>
      <c r="U34" s="27">
        <f>ROUND(+E34*2%,2)</f>
        <v>145.62</v>
      </c>
      <c r="V34" s="28">
        <f t="shared" ref="V34:V50" si="11">SUM(S34:U34)</f>
        <v>2096.6800000000003</v>
      </c>
    </row>
    <row r="35" spans="1:22" ht="21" x14ac:dyDescent="0.35">
      <c r="A35" s="1"/>
      <c r="B35" t="s">
        <v>77</v>
      </c>
      <c r="C35" s="2" t="s">
        <v>147</v>
      </c>
      <c r="D35" t="s">
        <v>76</v>
      </c>
      <c r="E35" s="3">
        <v>7280.83</v>
      </c>
      <c r="F35" s="64">
        <v>15</v>
      </c>
      <c r="G35" s="30"/>
      <c r="H35" s="3"/>
      <c r="I35" s="29"/>
      <c r="J35" s="3"/>
      <c r="K35" s="3">
        <f t="shared" si="8"/>
        <v>7280.83</v>
      </c>
      <c r="L35" s="3"/>
      <c r="M35" s="3"/>
      <c r="N35" s="3">
        <v>916.97</v>
      </c>
      <c r="O35" s="3">
        <v>-0.12</v>
      </c>
      <c r="P35" s="40"/>
      <c r="Q35" s="3">
        <f t="shared" si="9"/>
        <v>916.85</v>
      </c>
      <c r="R35" s="24">
        <f t="shared" si="10"/>
        <v>6363.98</v>
      </c>
      <c r="S35" s="26">
        <v>458.49</v>
      </c>
      <c r="T35" s="26"/>
      <c r="U35" s="27"/>
      <c r="V35" s="28">
        <f t="shared" si="11"/>
        <v>458.49</v>
      </c>
    </row>
    <row r="36" spans="1:22" ht="21" x14ac:dyDescent="0.35">
      <c r="A36" s="1"/>
      <c r="B36" s="1" t="s">
        <v>78</v>
      </c>
      <c r="C36" s="2" t="s">
        <v>141</v>
      </c>
      <c r="D36" s="1" t="s">
        <v>79</v>
      </c>
      <c r="E36" s="3">
        <v>7741.55</v>
      </c>
      <c r="F36" s="64">
        <v>15</v>
      </c>
      <c r="G36" s="3"/>
      <c r="H36" s="3"/>
      <c r="I36" s="29"/>
      <c r="J36" s="3"/>
      <c r="K36" s="3">
        <f t="shared" si="8"/>
        <v>7741.55</v>
      </c>
      <c r="L36" s="3">
        <v>0</v>
      </c>
      <c r="M36" s="3"/>
      <c r="N36" s="3">
        <v>1015.37</v>
      </c>
      <c r="O36" s="3">
        <v>0.13</v>
      </c>
      <c r="P36" s="3"/>
      <c r="Q36" s="3">
        <f t="shared" si="9"/>
        <v>1015.5</v>
      </c>
      <c r="R36" s="24">
        <f t="shared" si="10"/>
        <v>6726.05</v>
      </c>
      <c r="S36" s="26">
        <v>471.48</v>
      </c>
      <c r="T36" s="26"/>
      <c r="U36" s="26"/>
      <c r="V36" s="28">
        <f t="shared" si="11"/>
        <v>471.48</v>
      </c>
    </row>
    <row r="37" spans="1:22" ht="21" x14ac:dyDescent="0.35">
      <c r="A37" s="1"/>
      <c r="B37" s="1" t="s">
        <v>80</v>
      </c>
      <c r="C37" s="2" t="s">
        <v>81</v>
      </c>
      <c r="D37" s="1" t="s">
        <v>82</v>
      </c>
      <c r="E37" s="3">
        <v>7280.83</v>
      </c>
      <c r="F37" s="64">
        <v>15</v>
      </c>
      <c r="G37" s="37">
        <v>1387</v>
      </c>
      <c r="H37" s="3"/>
      <c r="I37" s="29"/>
      <c r="J37" s="3"/>
      <c r="K37" s="3">
        <f t="shared" si="8"/>
        <v>7280.83</v>
      </c>
      <c r="L37" s="3">
        <v>0</v>
      </c>
      <c r="M37" s="3"/>
      <c r="N37" s="3">
        <v>916.97</v>
      </c>
      <c r="O37" s="3">
        <v>0.18</v>
      </c>
      <c r="P37" s="40">
        <f>ROUND(E37*0.115,2)</f>
        <v>837.3</v>
      </c>
      <c r="Q37" s="3">
        <f t="shared" si="9"/>
        <v>3141.45</v>
      </c>
      <c r="R37" s="24">
        <f t="shared" si="10"/>
        <v>4139.38</v>
      </c>
      <c r="S37" s="26">
        <v>458.49</v>
      </c>
      <c r="T37" s="26">
        <f>ROUND(+E37*17.5%,2)+ROUND(E37*3%,2)</f>
        <v>1492.5700000000002</v>
      </c>
      <c r="U37" s="27">
        <f>ROUND(+E37*2%,2)</f>
        <v>145.62</v>
      </c>
      <c r="V37" s="28">
        <f t="shared" si="11"/>
        <v>2096.6800000000003</v>
      </c>
    </row>
    <row r="38" spans="1:22" ht="21" x14ac:dyDescent="0.35">
      <c r="A38" s="1"/>
      <c r="B38" s="1" t="s">
        <v>83</v>
      </c>
      <c r="C38" s="2" t="s">
        <v>84</v>
      </c>
      <c r="D38" s="1" t="s">
        <v>85</v>
      </c>
      <c r="E38" s="3">
        <v>7280.83</v>
      </c>
      <c r="F38" s="64">
        <v>15</v>
      </c>
      <c r="G38" s="37">
        <v>1945</v>
      </c>
      <c r="H38" s="3"/>
      <c r="I38" s="38">
        <v>2.31</v>
      </c>
      <c r="J38" s="3"/>
      <c r="K38" s="3">
        <f t="shared" si="8"/>
        <v>7278.5199999999995</v>
      </c>
      <c r="L38" s="3">
        <v>0</v>
      </c>
      <c r="M38" s="3"/>
      <c r="N38" s="3">
        <v>916.97</v>
      </c>
      <c r="O38" s="3">
        <v>7.0000000000000007E-2</v>
      </c>
      <c r="P38" s="40">
        <f>ROUND(E38*0.115,2)</f>
        <v>837.3</v>
      </c>
      <c r="Q38" s="3">
        <f t="shared" si="9"/>
        <v>3699.34</v>
      </c>
      <c r="R38" s="24">
        <f t="shared" si="10"/>
        <v>3579.1799999999994</v>
      </c>
      <c r="S38" s="26">
        <v>458.49</v>
      </c>
      <c r="T38" s="26">
        <f>ROUND(+E38*17.5%,2)+ROUND(E38*3%,2)</f>
        <v>1492.5700000000002</v>
      </c>
      <c r="U38" s="27">
        <f>ROUND(+E38*2%,2)</f>
        <v>145.62</v>
      </c>
      <c r="V38" s="28">
        <f t="shared" si="11"/>
        <v>2096.6800000000003</v>
      </c>
    </row>
    <row r="39" spans="1:22" ht="21" x14ac:dyDescent="0.35">
      <c r="A39" s="1"/>
      <c r="B39" s="1" t="s">
        <v>86</v>
      </c>
      <c r="C39" s="2" t="s">
        <v>87</v>
      </c>
      <c r="D39" s="1" t="s">
        <v>85</v>
      </c>
      <c r="E39" s="3">
        <f>7280.83/15*9</f>
        <v>4368.4979999999996</v>
      </c>
      <c r="F39" s="64">
        <v>9</v>
      </c>
      <c r="G39" s="37">
        <v>2427</v>
      </c>
      <c r="H39" s="3"/>
      <c r="I39" s="29"/>
      <c r="J39" s="3"/>
      <c r="K39" s="3">
        <f t="shared" si="8"/>
        <v>4368.4979999999996</v>
      </c>
      <c r="L39" s="3">
        <v>0</v>
      </c>
      <c r="M39" s="3"/>
      <c r="N39" s="3">
        <v>359.63</v>
      </c>
      <c r="O39" s="3">
        <v>0.1</v>
      </c>
      <c r="P39" s="40">
        <f>ROUND(E39*0.115,2)</f>
        <v>502.38</v>
      </c>
      <c r="Q39" s="3">
        <f t="shared" si="9"/>
        <v>3289.11</v>
      </c>
      <c r="R39" s="24">
        <f t="shared" si="10"/>
        <v>1079.3879999999995</v>
      </c>
      <c r="S39" s="26">
        <v>458.49</v>
      </c>
      <c r="T39" s="26">
        <f>ROUND(+E39*17.5%,2)+ROUND(E39*3%,2)</f>
        <v>895.54</v>
      </c>
      <c r="U39" s="27">
        <f>ROUND(+E39*2%,2)</f>
        <v>87.37</v>
      </c>
      <c r="V39" s="28">
        <f t="shared" si="11"/>
        <v>1441.4</v>
      </c>
    </row>
    <row r="40" spans="1:22" ht="21" x14ac:dyDescent="0.35">
      <c r="A40" s="1"/>
      <c r="B40" s="1" t="s">
        <v>88</v>
      </c>
      <c r="C40" s="2" t="s">
        <v>89</v>
      </c>
      <c r="D40" s="1" t="s">
        <v>85</v>
      </c>
      <c r="E40" s="3">
        <v>7280.83</v>
      </c>
      <c r="F40" s="64">
        <v>15</v>
      </c>
      <c r="G40" s="3"/>
      <c r="H40" s="3"/>
      <c r="I40" s="38"/>
      <c r="J40" s="3"/>
      <c r="K40" s="3">
        <f t="shared" si="8"/>
        <v>7280.83</v>
      </c>
      <c r="L40" s="3">
        <v>0</v>
      </c>
      <c r="M40" s="3"/>
      <c r="N40" s="3">
        <v>916.97</v>
      </c>
      <c r="O40" s="3">
        <v>-0.12</v>
      </c>
      <c r="P40" s="3"/>
      <c r="Q40" s="3">
        <f t="shared" si="9"/>
        <v>916.85</v>
      </c>
      <c r="R40" s="24">
        <f t="shared" si="10"/>
        <v>6363.98</v>
      </c>
      <c r="S40" s="26">
        <v>458.49</v>
      </c>
      <c r="T40" s="26"/>
      <c r="U40" s="26"/>
      <c r="V40" s="28">
        <f t="shared" si="11"/>
        <v>458.49</v>
      </c>
    </row>
    <row r="41" spans="1:22" ht="21" x14ac:dyDescent="0.35">
      <c r="A41" s="1"/>
      <c r="B41" t="s">
        <v>90</v>
      </c>
      <c r="C41" s="2" t="s">
        <v>91</v>
      </c>
      <c r="D41" t="s">
        <v>92</v>
      </c>
      <c r="E41" s="3">
        <v>7280.83</v>
      </c>
      <c r="F41" s="64">
        <v>15</v>
      </c>
      <c r="G41" s="3"/>
      <c r="H41" s="3"/>
      <c r="I41" s="38"/>
      <c r="J41" s="3"/>
      <c r="K41" s="3">
        <f t="shared" si="8"/>
        <v>7280.83</v>
      </c>
      <c r="L41" s="3">
        <v>0</v>
      </c>
      <c r="M41" s="3"/>
      <c r="N41" s="3">
        <v>916.97</v>
      </c>
      <c r="O41" s="3">
        <v>-0.02</v>
      </c>
      <c r="P41" s="40">
        <f>ROUND(E41*0.115,2)</f>
        <v>837.3</v>
      </c>
      <c r="Q41" s="3">
        <f t="shared" si="9"/>
        <v>1754.25</v>
      </c>
      <c r="R41" s="24">
        <f t="shared" si="10"/>
        <v>5526.58</v>
      </c>
      <c r="S41" s="26">
        <v>458.49</v>
      </c>
      <c r="T41" s="26">
        <f>ROUND(+E41*17.5%,2)+ROUND(E41*3%,2)</f>
        <v>1492.5700000000002</v>
      </c>
      <c r="U41" s="27">
        <f>ROUND(+E41*2%,2)</f>
        <v>145.62</v>
      </c>
      <c r="V41" s="28">
        <f t="shared" si="11"/>
        <v>2096.6800000000003</v>
      </c>
    </row>
    <row r="42" spans="1:22" ht="21" x14ac:dyDescent="0.35">
      <c r="A42" s="1"/>
      <c r="B42" s="1" t="s">
        <v>93</v>
      </c>
      <c r="C42" s="2" t="s">
        <v>94</v>
      </c>
      <c r="D42" s="1" t="s">
        <v>92</v>
      </c>
      <c r="E42" s="3">
        <v>7280.83</v>
      </c>
      <c r="F42" s="64">
        <v>15</v>
      </c>
      <c r="G42" s="37">
        <v>2062</v>
      </c>
      <c r="H42" s="3"/>
      <c r="I42" s="38">
        <v>11.56</v>
      </c>
      <c r="J42" s="3"/>
      <c r="K42" s="3">
        <f t="shared" si="8"/>
        <v>7269.2699999999995</v>
      </c>
      <c r="L42" s="3">
        <v>0</v>
      </c>
      <c r="M42" s="3"/>
      <c r="N42" s="3">
        <v>916.97</v>
      </c>
      <c r="O42" s="3">
        <v>-0.04</v>
      </c>
      <c r="P42" s="40">
        <f>ROUND(E42*0.115,2)</f>
        <v>837.3</v>
      </c>
      <c r="Q42" s="3">
        <f t="shared" si="9"/>
        <v>3816.23</v>
      </c>
      <c r="R42" s="24">
        <f t="shared" si="10"/>
        <v>3453.0399999999995</v>
      </c>
      <c r="S42" s="26">
        <v>458.49</v>
      </c>
      <c r="T42" s="26">
        <f>ROUND(+E42*17.5%,2)+ROUND(E42*3%,2)</f>
        <v>1492.5700000000002</v>
      </c>
      <c r="U42" s="27">
        <f>ROUND(+E42*2%,2)</f>
        <v>145.62</v>
      </c>
      <c r="V42" s="28">
        <f t="shared" si="11"/>
        <v>2096.6800000000003</v>
      </c>
    </row>
    <row r="43" spans="1:22" ht="21" x14ac:dyDescent="0.35">
      <c r="A43" s="1"/>
      <c r="B43" s="1" t="s">
        <v>95</v>
      </c>
      <c r="C43" s="2" t="s">
        <v>96</v>
      </c>
      <c r="D43" s="1" t="s">
        <v>97</v>
      </c>
      <c r="E43" s="3">
        <v>7280.83</v>
      </c>
      <c r="F43" s="64">
        <v>15</v>
      </c>
      <c r="G43" s="3"/>
      <c r="H43" s="3"/>
      <c r="I43" s="29"/>
      <c r="J43" s="3"/>
      <c r="K43" s="3">
        <f t="shared" si="8"/>
        <v>7280.83</v>
      </c>
      <c r="L43" s="3">
        <v>0</v>
      </c>
      <c r="M43" s="3"/>
      <c r="N43" s="3">
        <v>916.97</v>
      </c>
      <c r="O43" s="3">
        <v>0.08</v>
      </c>
      <c r="P43" s="57"/>
      <c r="Q43" s="3">
        <f t="shared" si="9"/>
        <v>917.05000000000007</v>
      </c>
      <c r="R43" s="24">
        <f t="shared" si="10"/>
        <v>6363.78</v>
      </c>
      <c r="S43" s="26">
        <v>443.7</v>
      </c>
      <c r="T43" s="26"/>
      <c r="U43" s="26"/>
      <c r="V43" s="28">
        <f t="shared" si="11"/>
        <v>443.7</v>
      </c>
    </row>
    <row r="44" spans="1:22" ht="21" x14ac:dyDescent="0.35">
      <c r="A44" s="1"/>
      <c r="B44" s="1" t="s">
        <v>98</v>
      </c>
      <c r="C44" s="2" t="s">
        <v>99</v>
      </c>
      <c r="D44" s="1" t="s">
        <v>97</v>
      </c>
      <c r="E44" s="3">
        <v>7280.83</v>
      </c>
      <c r="F44" s="64">
        <v>15</v>
      </c>
      <c r="G44" s="3"/>
      <c r="H44" s="3"/>
      <c r="I44" s="29"/>
      <c r="J44" s="3"/>
      <c r="K44" s="3">
        <f t="shared" si="8"/>
        <v>7280.83</v>
      </c>
      <c r="L44" s="3">
        <v>0</v>
      </c>
      <c r="M44" s="3"/>
      <c r="N44" s="3">
        <v>916.97</v>
      </c>
      <c r="O44" s="3">
        <v>-0.12</v>
      </c>
      <c r="P44" s="57"/>
      <c r="Q44" s="3">
        <f t="shared" si="9"/>
        <v>916.85</v>
      </c>
      <c r="R44" s="24">
        <f t="shared" si="10"/>
        <v>6363.98</v>
      </c>
      <c r="S44" s="26">
        <v>458.49</v>
      </c>
      <c r="T44" s="26"/>
      <c r="U44" s="26"/>
      <c r="V44" s="28">
        <f t="shared" si="11"/>
        <v>458.49</v>
      </c>
    </row>
    <row r="45" spans="1:22" ht="21" x14ac:dyDescent="0.35">
      <c r="A45" s="1"/>
      <c r="B45" t="s">
        <v>100</v>
      </c>
      <c r="C45" s="2" t="s">
        <v>101</v>
      </c>
      <c r="D45" t="s">
        <v>102</v>
      </c>
      <c r="E45" s="3">
        <v>7280.83</v>
      </c>
      <c r="F45" s="64">
        <v>15</v>
      </c>
      <c r="G45" s="3"/>
      <c r="H45" s="3"/>
      <c r="I45" s="29"/>
      <c r="J45" s="3"/>
      <c r="K45" s="3">
        <f t="shared" si="8"/>
        <v>7280.83</v>
      </c>
      <c r="L45" s="3">
        <v>0</v>
      </c>
      <c r="M45" s="3"/>
      <c r="N45" s="3">
        <v>916.97</v>
      </c>
      <c r="O45" s="3">
        <v>0.08</v>
      </c>
      <c r="P45" s="57"/>
      <c r="Q45" s="3">
        <f t="shared" si="9"/>
        <v>917.05000000000007</v>
      </c>
      <c r="R45" s="24">
        <f t="shared" si="10"/>
        <v>6363.78</v>
      </c>
      <c r="S45" s="26">
        <v>458.49</v>
      </c>
      <c r="T45" s="26"/>
      <c r="U45" s="26"/>
      <c r="V45" s="28">
        <f t="shared" si="11"/>
        <v>458.49</v>
      </c>
    </row>
    <row r="46" spans="1:22" ht="21" x14ac:dyDescent="0.35">
      <c r="A46" s="1"/>
      <c r="B46" t="s">
        <v>103</v>
      </c>
      <c r="C46" s="2" t="s">
        <v>104</v>
      </c>
      <c r="D46" t="s">
        <v>102</v>
      </c>
      <c r="E46" s="3">
        <v>7280.83</v>
      </c>
      <c r="F46" s="64">
        <v>15</v>
      </c>
      <c r="G46" s="37">
        <v>483</v>
      </c>
      <c r="H46" s="3"/>
      <c r="I46" s="29"/>
      <c r="J46" s="3"/>
      <c r="K46" s="3">
        <f t="shared" si="8"/>
        <v>7280.83</v>
      </c>
      <c r="L46" s="3">
        <v>0</v>
      </c>
      <c r="M46" s="3"/>
      <c r="N46" s="3">
        <v>916.97</v>
      </c>
      <c r="O46" s="3">
        <v>-0.02</v>
      </c>
      <c r="P46" s="40">
        <f>ROUND(E46*0.115,2)</f>
        <v>837.3</v>
      </c>
      <c r="Q46" s="3">
        <f t="shared" si="9"/>
        <v>2237.25</v>
      </c>
      <c r="R46" s="24">
        <f t="shared" si="10"/>
        <v>5043.58</v>
      </c>
      <c r="S46" s="26">
        <v>458.49</v>
      </c>
      <c r="T46" s="26">
        <f>ROUND(+E46*17.5%,2)+ROUND(E46*3%,2)</f>
        <v>1492.5700000000002</v>
      </c>
      <c r="U46" s="27">
        <f>ROUND(+E46*2%,2)</f>
        <v>145.62</v>
      </c>
      <c r="V46" s="28">
        <f t="shared" si="11"/>
        <v>2096.6800000000003</v>
      </c>
    </row>
    <row r="47" spans="1:22" ht="21" x14ac:dyDescent="0.35">
      <c r="A47" s="1"/>
      <c r="B47" t="s">
        <v>105</v>
      </c>
      <c r="C47" s="2" t="s">
        <v>106</v>
      </c>
      <c r="D47" t="s">
        <v>102</v>
      </c>
      <c r="E47" s="3">
        <v>7280.83</v>
      </c>
      <c r="F47" s="64">
        <v>15</v>
      </c>
      <c r="G47" s="3"/>
      <c r="H47" s="3"/>
      <c r="I47" s="29"/>
      <c r="J47" s="3"/>
      <c r="K47" s="3">
        <f t="shared" si="8"/>
        <v>7280.83</v>
      </c>
      <c r="L47" s="3">
        <v>0</v>
      </c>
      <c r="M47" s="3"/>
      <c r="N47" s="3">
        <v>916.97</v>
      </c>
      <c r="O47" s="3">
        <v>-0.02</v>
      </c>
      <c r="P47" s="40">
        <f>ROUND(E47*0.115,2)</f>
        <v>837.3</v>
      </c>
      <c r="Q47" s="3">
        <f t="shared" si="9"/>
        <v>1754.25</v>
      </c>
      <c r="R47" s="24">
        <f t="shared" si="10"/>
        <v>5526.58</v>
      </c>
      <c r="S47" s="26">
        <v>458.49</v>
      </c>
      <c r="T47" s="26">
        <f>ROUND(+E47*17.5%,2)+ROUND(E47*3%,2)</f>
        <v>1492.5700000000002</v>
      </c>
      <c r="U47" s="27">
        <f>ROUND(+E47*2%,2)</f>
        <v>145.62</v>
      </c>
      <c r="V47" s="28">
        <f t="shared" si="11"/>
        <v>2096.6800000000003</v>
      </c>
    </row>
    <row r="48" spans="1:22" ht="21" x14ac:dyDescent="0.35">
      <c r="A48" s="1"/>
      <c r="B48" t="s">
        <v>107</v>
      </c>
      <c r="C48" s="2" t="s">
        <v>108</v>
      </c>
      <c r="D48" t="s">
        <v>102</v>
      </c>
      <c r="E48" s="3">
        <v>7280.83</v>
      </c>
      <c r="F48" s="64">
        <v>15</v>
      </c>
      <c r="G48" s="3"/>
      <c r="H48" s="3"/>
      <c r="I48" s="29"/>
      <c r="J48" s="3"/>
      <c r="K48" s="3">
        <f t="shared" si="8"/>
        <v>7280.83</v>
      </c>
      <c r="L48" s="3">
        <v>0</v>
      </c>
      <c r="M48" s="3"/>
      <c r="N48" s="3">
        <v>916.97</v>
      </c>
      <c r="O48" s="3">
        <v>0.08</v>
      </c>
      <c r="P48" s="30"/>
      <c r="Q48" s="3">
        <f t="shared" si="9"/>
        <v>917.05000000000007</v>
      </c>
      <c r="R48" s="43">
        <f t="shared" si="10"/>
        <v>6363.78</v>
      </c>
      <c r="S48" s="26">
        <v>458.49</v>
      </c>
      <c r="T48" s="26"/>
      <c r="U48" s="31"/>
      <c r="V48" s="28">
        <f t="shared" si="11"/>
        <v>458.49</v>
      </c>
    </row>
    <row r="49" spans="1:22" ht="21" x14ac:dyDescent="0.35">
      <c r="A49" s="1"/>
      <c r="B49" t="s">
        <v>109</v>
      </c>
      <c r="C49" s="2" t="s">
        <v>110</v>
      </c>
      <c r="D49" t="s">
        <v>102</v>
      </c>
      <c r="E49" s="3">
        <v>7280.83</v>
      </c>
      <c r="F49" s="64">
        <v>15</v>
      </c>
      <c r="G49" s="3"/>
      <c r="H49" s="3"/>
      <c r="I49" s="38">
        <v>8.09</v>
      </c>
      <c r="J49" s="3"/>
      <c r="K49" s="3">
        <f t="shared" si="8"/>
        <v>7272.74</v>
      </c>
      <c r="L49" s="3">
        <v>0</v>
      </c>
      <c r="M49" s="3"/>
      <c r="N49" s="3">
        <v>916.97</v>
      </c>
      <c r="O49" s="3">
        <v>-0.01</v>
      </c>
      <c r="P49" s="3"/>
      <c r="Q49" s="3">
        <f t="shared" si="9"/>
        <v>916.96</v>
      </c>
      <c r="R49" s="24">
        <f t="shared" si="10"/>
        <v>6355.78</v>
      </c>
      <c r="S49" s="26">
        <v>458.49</v>
      </c>
      <c r="T49" s="26"/>
      <c r="U49" s="26"/>
      <c r="V49" s="28">
        <f t="shared" si="11"/>
        <v>458.49</v>
      </c>
    </row>
    <row r="50" spans="1:22" ht="21" x14ac:dyDescent="0.35">
      <c r="A50" s="1"/>
      <c r="B50" t="s">
        <v>111</v>
      </c>
      <c r="C50" s="2" t="s">
        <v>139</v>
      </c>
      <c r="D50" t="s">
        <v>112</v>
      </c>
      <c r="E50" s="3">
        <v>4532.5</v>
      </c>
      <c r="F50" s="64">
        <v>15</v>
      </c>
      <c r="G50" s="3"/>
      <c r="H50" s="3"/>
      <c r="I50" s="29"/>
      <c r="J50" s="3"/>
      <c r="K50" s="3">
        <f t="shared" si="8"/>
        <v>4532.5</v>
      </c>
      <c r="L50" s="3"/>
      <c r="M50" s="3"/>
      <c r="N50" s="3">
        <v>385.85</v>
      </c>
      <c r="O50" s="3">
        <v>-0.05</v>
      </c>
      <c r="P50" s="3"/>
      <c r="Q50" s="3">
        <f t="shared" si="9"/>
        <v>385.8</v>
      </c>
      <c r="R50" s="44">
        <f t="shared" si="10"/>
        <v>4146.7</v>
      </c>
      <c r="S50" s="25">
        <v>380.94</v>
      </c>
      <c r="T50" s="26"/>
      <c r="U50" s="31"/>
      <c r="V50" s="28">
        <f t="shared" si="11"/>
        <v>380.94</v>
      </c>
    </row>
    <row r="51" spans="1:22" ht="18.75" x14ac:dyDescent="0.3">
      <c r="A51" s="1"/>
      <c r="B51" s="19" t="s">
        <v>29</v>
      </c>
      <c r="C51" s="33"/>
      <c r="D51" s="34"/>
      <c r="E51" s="35">
        <f>SUM(E33:E50)</f>
        <v>118574.16800000002</v>
      </c>
      <c r="F51" s="35"/>
      <c r="G51" s="35">
        <f>SUM(G33:G50)</f>
        <v>8304</v>
      </c>
      <c r="H51" s="35">
        <f>SUM(H33:H48)</f>
        <v>0</v>
      </c>
      <c r="I51" s="35">
        <f>SUM(I33:I50)</f>
        <v>21.96</v>
      </c>
      <c r="J51" s="35">
        <f>SUM(J33:J48)</f>
        <v>0</v>
      </c>
      <c r="K51" s="35">
        <f t="shared" ref="K51:V51" si="12">SUM(K33:K50)</f>
        <v>118552.20800000001</v>
      </c>
      <c r="L51" s="35">
        <f t="shared" si="12"/>
        <v>0</v>
      </c>
      <c r="M51" s="35">
        <f t="shared" si="12"/>
        <v>0</v>
      </c>
      <c r="N51" s="35">
        <f t="shared" si="12"/>
        <v>14598.429999999997</v>
      </c>
      <c r="O51" s="35">
        <f t="shared" si="12"/>
        <v>0.22000000000000008</v>
      </c>
      <c r="P51" s="35">
        <f t="shared" si="12"/>
        <v>6363.4800000000005</v>
      </c>
      <c r="Q51" s="35">
        <f t="shared" si="12"/>
        <v>29266.129999999994</v>
      </c>
      <c r="R51" s="35">
        <f t="shared" si="12"/>
        <v>89286.077999999994</v>
      </c>
      <c r="S51" s="35">
        <f t="shared" si="12"/>
        <v>7714.9799999999977</v>
      </c>
      <c r="T51" s="35">
        <f t="shared" si="12"/>
        <v>11343.53</v>
      </c>
      <c r="U51" s="35">
        <f t="shared" si="12"/>
        <v>1106.71</v>
      </c>
      <c r="V51" s="35">
        <f t="shared" si="12"/>
        <v>20165.220000000005</v>
      </c>
    </row>
    <row r="52" spans="1:22" ht="18.75" x14ac:dyDescent="0.3">
      <c r="A52" s="1"/>
      <c r="B52" s="1"/>
      <c r="C52" s="2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6"/>
      <c r="S52" s="1"/>
      <c r="T52" s="1"/>
      <c r="U52" s="1"/>
      <c r="V52" s="1"/>
    </row>
    <row r="53" spans="1:22" ht="18.75" x14ac:dyDescent="0.3">
      <c r="A53" s="1"/>
      <c r="B53" s="19" t="s">
        <v>113</v>
      </c>
      <c r="C53" s="33" t="s">
        <v>114</v>
      </c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6"/>
      <c r="S53" s="1"/>
      <c r="T53" s="1"/>
      <c r="U53" s="1"/>
      <c r="V53" s="1"/>
    </row>
    <row r="54" spans="1:22" ht="21" x14ac:dyDescent="0.35">
      <c r="A54" s="1"/>
      <c r="B54" s="1" t="s">
        <v>115</v>
      </c>
      <c r="C54" s="2" t="s">
        <v>142</v>
      </c>
      <c r="D54" s="1" t="s">
        <v>116</v>
      </c>
      <c r="E54" s="3">
        <v>7741.55</v>
      </c>
      <c r="F54" s="64">
        <v>15</v>
      </c>
      <c r="G54" s="36"/>
      <c r="H54" s="3"/>
      <c r="I54" s="29"/>
      <c r="J54" s="3"/>
      <c r="K54" s="3">
        <f t="shared" ref="K54:K59" si="13">E54+-I54</f>
        <v>7741.55</v>
      </c>
      <c r="L54" s="3"/>
      <c r="M54" s="3"/>
      <c r="N54" s="3">
        <v>1015.37</v>
      </c>
      <c r="O54" s="3">
        <v>-7.0000000000000007E-2</v>
      </c>
      <c r="P54" s="3"/>
      <c r="Q54" s="3">
        <f t="shared" ref="Q54:Q59" si="14">SUM(N54:P54)+G54</f>
        <v>1015.3</v>
      </c>
      <c r="R54" s="24">
        <f t="shared" ref="R54:R59" si="15">K54-Q54</f>
        <v>6726.25</v>
      </c>
      <c r="S54" s="26">
        <v>471.48</v>
      </c>
      <c r="T54" s="26"/>
      <c r="U54" s="26"/>
      <c r="V54" s="28">
        <f t="shared" ref="V54:V59" si="16">SUM(S54:U54)</f>
        <v>471.48</v>
      </c>
    </row>
    <row r="55" spans="1:22" ht="21" x14ac:dyDescent="0.35">
      <c r="A55" s="1"/>
      <c r="B55" s="1" t="s">
        <v>117</v>
      </c>
      <c r="C55" s="2" t="s">
        <v>118</v>
      </c>
      <c r="D55" s="1" t="s">
        <v>74</v>
      </c>
      <c r="E55" s="3">
        <v>7280.83</v>
      </c>
      <c r="F55" s="64">
        <v>15</v>
      </c>
      <c r="G55" s="3"/>
      <c r="H55" s="3"/>
      <c r="I55" s="29"/>
      <c r="J55" s="3"/>
      <c r="K55" s="3">
        <f t="shared" si="13"/>
        <v>7280.83</v>
      </c>
      <c r="L55" s="3"/>
      <c r="M55" s="3"/>
      <c r="N55" s="3">
        <v>916.97</v>
      </c>
      <c r="O55" s="3">
        <v>-0.02</v>
      </c>
      <c r="P55" s="23">
        <f>ROUND(E55*0.115,2)</f>
        <v>837.3</v>
      </c>
      <c r="Q55" s="3">
        <f t="shared" si="14"/>
        <v>1754.25</v>
      </c>
      <c r="R55" s="24">
        <f t="shared" si="15"/>
        <v>5526.58</v>
      </c>
      <c r="S55" s="26">
        <v>458.49</v>
      </c>
      <c r="T55" s="26">
        <f>ROUND(+E55*17.5%,2)+ROUND(E55*3%,2)</f>
        <v>1492.5700000000002</v>
      </c>
      <c r="U55" s="27">
        <f>ROUND(+E55*2%,2)</f>
        <v>145.62</v>
      </c>
      <c r="V55" s="28">
        <f t="shared" si="16"/>
        <v>2096.6800000000003</v>
      </c>
    </row>
    <row r="56" spans="1:22" ht="21" x14ac:dyDescent="0.35">
      <c r="A56" s="1"/>
      <c r="B56" s="1" t="s">
        <v>119</v>
      </c>
      <c r="C56" s="2" t="s">
        <v>120</v>
      </c>
      <c r="D56" s="1" t="s">
        <v>102</v>
      </c>
      <c r="E56" s="3">
        <v>7280.83</v>
      </c>
      <c r="F56" s="64">
        <v>15</v>
      </c>
      <c r="G56" s="3"/>
      <c r="H56" s="3"/>
      <c r="I56" s="29"/>
      <c r="J56" s="3"/>
      <c r="K56" s="3">
        <f t="shared" si="13"/>
        <v>7280.83</v>
      </c>
      <c r="L56" s="3"/>
      <c r="M56" s="3"/>
      <c r="N56" s="3">
        <v>916.97</v>
      </c>
      <c r="O56" s="3">
        <v>-0.02</v>
      </c>
      <c r="P56" s="23">
        <f>ROUND(E56*0.115,2)</f>
        <v>837.3</v>
      </c>
      <c r="Q56" s="3">
        <f t="shared" si="14"/>
        <v>1754.25</v>
      </c>
      <c r="R56" s="24">
        <f t="shared" si="15"/>
        <v>5526.58</v>
      </c>
      <c r="S56" s="26">
        <v>458.49</v>
      </c>
      <c r="T56" s="26">
        <f>ROUND(+E56*17.5%,2)+ROUND(E56*3%,2)</f>
        <v>1492.5700000000002</v>
      </c>
      <c r="U56" s="27">
        <f>ROUND(+E56*2%,2)</f>
        <v>145.62</v>
      </c>
      <c r="V56" s="28">
        <f t="shared" si="16"/>
        <v>2096.6800000000003</v>
      </c>
    </row>
    <row r="57" spans="1:22" ht="87.75" x14ac:dyDescent="0.35">
      <c r="A57" s="1" t="s">
        <v>121</v>
      </c>
      <c r="B57" t="s">
        <v>122</v>
      </c>
      <c r="C57" s="2" t="s">
        <v>123</v>
      </c>
      <c r="D57" s="45" t="s">
        <v>124</v>
      </c>
      <c r="E57" s="3">
        <v>7063.16</v>
      </c>
      <c r="F57" s="64">
        <v>15</v>
      </c>
      <c r="G57" s="3"/>
      <c r="H57" s="3"/>
      <c r="I57" s="29"/>
      <c r="J57" s="3"/>
      <c r="K57" s="3">
        <f t="shared" si="13"/>
        <v>7063.16</v>
      </c>
      <c r="L57" s="3"/>
      <c r="M57" s="3"/>
      <c r="N57" s="3">
        <v>870.48</v>
      </c>
      <c r="O57" s="3">
        <v>-0.08</v>
      </c>
      <c r="P57" s="3"/>
      <c r="Q57" s="3">
        <f t="shared" si="14"/>
        <v>870.4</v>
      </c>
      <c r="R57" s="24">
        <f t="shared" si="15"/>
        <v>6192.76</v>
      </c>
      <c r="S57" s="26">
        <v>452.35</v>
      </c>
      <c r="T57" s="26"/>
      <c r="U57" s="26"/>
      <c r="V57" s="28">
        <f t="shared" si="16"/>
        <v>452.35</v>
      </c>
    </row>
    <row r="58" spans="1:22" ht="87.75" x14ac:dyDescent="0.35">
      <c r="A58" s="1"/>
      <c r="B58" t="s">
        <v>125</v>
      </c>
      <c r="C58" s="2" t="s">
        <v>126</v>
      </c>
      <c r="D58" s="45" t="s">
        <v>124</v>
      </c>
      <c r="E58" s="3">
        <v>7063.16</v>
      </c>
      <c r="F58" s="64">
        <v>15</v>
      </c>
      <c r="G58" s="3"/>
      <c r="H58" s="3"/>
      <c r="I58" s="29"/>
      <c r="J58" s="3"/>
      <c r="K58" s="3">
        <f t="shared" si="13"/>
        <v>7063.16</v>
      </c>
      <c r="L58" s="3"/>
      <c r="M58" s="3"/>
      <c r="N58" s="3">
        <v>870.48</v>
      </c>
      <c r="O58" s="3">
        <v>-0.08</v>
      </c>
      <c r="P58" s="3"/>
      <c r="Q58" s="3">
        <f t="shared" si="14"/>
        <v>870.4</v>
      </c>
      <c r="R58" s="24">
        <f t="shared" si="15"/>
        <v>6192.76</v>
      </c>
      <c r="S58" s="26">
        <v>452.35</v>
      </c>
      <c r="T58" s="26"/>
      <c r="U58" s="26"/>
      <c r="V58" s="28">
        <f t="shared" si="16"/>
        <v>452.35</v>
      </c>
    </row>
    <row r="59" spans="1:22" ht="87.75" x14ac:dyDescent="0.35">
      <c r="A59" s="1"/>
      <c r="B59" t="s">
        <v>127</v>
      </c>
      <c r="C59" s="2" t="s">
        <v>128</v>
      </c>
      <c r="D59" s="45" t="s">
        <v>124</v>
      </c>
      <c r="E59" s="3">
        <v>7063.16</v>
      </c>
      <c r="F59" s="64">
        <v>15</v>
      </c>
      <c r="G59" s="37">
        <v>1178</v>
      </c>
      <c r="H59" s="3"/>
      <c r="I59" s="29"/>
      <c r="J59" s="3"/>
      <c r="K59" s="3">
        <f t="shared" si="13"/>
        <v>7063.16</v>
      </c>
      <c r="L59" s="3"/>
      <c r="M59" s="3"/>
      <c r="N59" s="3">
        <v>870.48</v>
      </c>
      <c r="O59" s="3">
        <v>0.05</v>
      </c>
      <c r="P59" s="40">
        <f>ROUND(E59*0.115,2)</f>
        <v>812.26</v>
      </c>
      <c r="Q59" s="3">
        <f t="shared" si="14"/>
        <v>2860.79</v>
      </c>
      <c r="R59" s="24">
        <f t="shared" si="15"/>
        <v>4202.37</v>
      </c>
      <c r="S59" s="26">
        <v>452.35</v>
      </c>
      <c r="T59" s="26">
        <f>ROUND(+E59*17.5%,2)+ROUND(E59*3%,2)</f>
        <v>1447.94</v>
      </c>
      <c r="U59" s="27">
        <f>ROUND(+E59*2%,2)</f>
        <v>141.26</v>
      </c>
      <c r="V59" s="28">
        <f t="shared" si="16"/>
        <v>2041.55</v>
      </c>
    </row>
    <row r="60" spans="1:22" ht="18.75" x14ac:dyDescent="0.3">
      <c r="A60" s="1"/>
      <c r="B60" s="19" t="s">
        <v>29</v>
      </c>
      <c r="C60" s="33"/>
      <c r="D60" s="34"/>
      <c r="E60" s="35">
        <f>SUM(E54:E59)</f>
        <v>43492.69</v>
      </c>
      <c r="F60" s="35"/>
      <c r="G60" s="35">
        <f t="shared" ref="G60:J60" si="17">SUM(G54:G59)</f>
        <v>1178</v>
      </c>
      <c r="H60" s="35">
        <f t="shared" si="17"/>
        <v>0</v>
      </c>
      <c r="I60" s="35">
        <f>SUM(I54:I59)</f>
        <v>0</v>
      </c>
      <c r="J60" s="35">
        <f t="shared" si="17"/>
        <v>0</v>
      </c>
      <c r="K60" s="35">
        <f>SUM(K54:K59)</f>
        <v>43492.69</v>
      </c>
      <c r="L60" s="35">
        <f t="shared" ref="L60:V60" si="18">SUM(L54:L59)</f>
        <v>0</v>
      </c>
      <c r="M60" s="35">
        <f t="shared" si="18"/>
        <v>0</v>
      </c>
      <c r="N60" s="35">
        <f t="shared" si="18"/>
        <v>5460.75</v>
      </c>
      <c r="O60" s="35">
        <f t="shared" si="18"/>
        <v>-0.22000000000000003</v>
      </c>
      <c r="P60" s="35">
        <f t="shared" si="18"/>
        <v>2486.8599999999997</v>
      </c>
      <c r="Q60" s="35">
        <f t="shared" si="18"/>
        <v>9125.39</v>
      </c>
      <c r="R60" s="35">
        <f>SUM(R54:R59)</f>
        <v>34367.300000000003</v>
      </c>
      <c r="S60" s="35">
        <f t="shared" si="18"/>
        <v>2745.5099999999998</v>
      </c>
      <c r="T60" s="35">
        <f t="shared" si="18"/>
        <v>4433.08</v>
      </c>
      <c r="U60" s="35">
        <f t="shared" si="18"/>
        <v>432.5</v>
      </c>
      <c r="V60" s="35">
        <f t="shared" si="18"/>
        <v>7611.0900000000011</v>
      </c>
    </row>
    <row r="61" spans="1:22" ht="18.75" x14ac:dyDescent="0.3">
      <c r="A61" s="1"/>
      <c r="B61" s="19"/>
      <c r="C61" s="2"/>
      <c r="D61" s="1"/>
      <c r="E61" s="3"/>
      <c r="F61" s="3"/>
      <c r="G61" s="3"/>
      <c r="H61" s="3"/>
      <c r="I61" s="3"/>
      <c r="J61" s="3"/>
      <c r="K61" s="46"/>
      <c r="L61" s="46"/>
      <c r="M61" s="46"/>
      <c r="N61" s="46"/>
      <c r="O61" s="46"/>
      <c r="P61" s="46"/>
      <c r="Q61" s="46"/>
      <c r="R61" s="47"/>
      <c r="S61" s="48"/>
      <c r="T61" s="48"/>
      <c r="U61" s="48"/>
      <c r="V61" s="48"/>
    </row>
    <row r="62" spans="1:22" ht="18.75" x14ac:dyDescent="0.3">
      <c r="A62" s="1"/>
      <c r="B62" s="19" t="s">
        <v>129</v>
      </c>
      <c r="C62" s="33" t="s">
        <v>130</v>
      </c>
      <c r="D62" s="1"/>
      <c r="E62" s="3"/>
      <c r="F62" s="3"/>
      <c r="G62" s="3"/>
      <c r="H62" s="3"/>
      <c r="I62" s="3"/>
      <c r="J62" s="3"/>
      <c r="K62" s="46"/>
      <c r="L62" s="46"/>
      <c r="M62" s="46"/>
      <c r="N62" s="46"/>
      <c r="O62" s="46"/>
      <c r="P62" s="46"/>
      <c r="Q62" s="46"/>
      <c r="R62" s="47"/>
      <c r="S62" s="48"/>
      <c r="T62" s="48"/>
      <c r="U62" s="48"/>
      <c r="V62" s="48"/>
    </row>
    <row r="63" spans="1:22" ht="21" x14ac:dyDescent="0.35">
      <c r="A63" s="1"/>
      <c r="B63" s="1" t="s">
        <v>131</v>
      </c>
      <c r="C63" s="2" t="s">
        <v>132</v>
      </c>
      <c r="D63" s="1" t="s">
        <v>34</v>
      </c>
      <c r="E63" s="3">
        <v>13520</v>
      </c>
      <c r="F63" s="64">
        <v>15</v>
      </c>
      <c r="G63" s="37">
        <v>2784</v>
      </c>
      <c r="H63" s="3"/>
      <c r="I63" s="3"/>
      <c r="J63" s="3"/>
      <c r="K63" s="3">
        <f>E63+-I63</f>
        <v>13520</v>
      </c>
      <c r="L63" s="3">
        <v>0</v>
      </c>
      <c r="M63" s="3"/>
      <c r="N63" s="3">
        <v>2283.5500000000002</v>
      </c>
      <c r="O63" s="3">
        <v>0.14000000000000001</v>
      </c>
      <c r="P63" s="40">
        <f>ROUND(E63*0.115,2)</f>
        <v>1554.8</v>
      </c>
      <c r="Q63" s="3">
        <f>SUM(N63:P63)+G63</f>
        <v>6622.49</v>
      </c>
      <c r="R63" s="24">
        <f>K63-Q63</f>
        <v>6897.51</v>
      </c>
      <c r="S63" s="25">
        <v>634.53</v>
      </c>
      <c r="T63" s="26">
        <f>ROUND(+E63*17.5%,2)+ROUND(E63*3%,2)</f>
        <v>2771.6</v>
      </c>
      <c r="U63" s="27">
        <f>ROUND(+E63*2%,2)</f>
        <v>270.39999999999998</v>
      </c>
      <c r="V63" s="28">
        <f>SUM(S63:U63)</f>
        <v>3676.53</v>
      </c>
    </row>
    <row r="64" spans="1:22" ht="18.75" x14ac:dyDescent="0.3">
      <c r="A64" s="1"/>
      <c r="B64" s="19" t="s">
        <v>29</v>
      </c>
      <c r="C64" s="1"/>
      <c r="D64" s="1"/>
      <c r="E64" s="35">
        <f>E63</f>
        <v>13520</v>
      </c>
      <c r="F64" s="35"/>
      <c r="G64" s="35">
        <f>+G63</f>
        <v>2784</v>
      </c>
      <c r="H64" s="35"/>
      <c r="I64" s="35">
        <f>I63</f>
        <v>0</v>
      </c>
      <c r="J64" s="35">
        <f>J63</f>
        <v>0</v>
      </c>
      <c r="K64" s="35">
        <f>K63</f>
        <v>13520</v>
      </c>
      <c r="L64" s="35">
        <f t="shared" ref="L64:V64" si="19">L63</f>
        <v>0</v>
      </c>
      <c r="M64" s="35">
        <f t="shared" si="19"/>
        <v>0</v>
      </c>
      <c r="N64" s="35">
        <f t="shared" si="19"/>
        <v>2283.5500000000002</v>
      </c>
      <c r="O64" s="35">
        <f t="shared" si="19"/>
        <v>0.14000000000000001</v>
      </c>
      <c r="P64" s="35">
        <f t="shared" si="19"/>
        <v>1554.8</v>
      </c>
      <c r="Q64" s="35">
        <f t="shared" si="19"/>
        <v>6622.49</v>
      </c>
      <c r="R64" s="35">
        <f>R63</f>
        <v>6897.51</v>
      </c>
      <c r="S64" s="35">
        <f t="shared" si="19"/>
        <v>634.53</v>
      </c>
      <c r="T64" s="35">
        <f t="shared" si="19"/>
        <v>2771.6</v>
      </c>
      <c r="U64" s="35">
        <f t="shared" si="19"/>
        <v>270.39999999999998</v>
      </c>
      <c r="V64" s="35">
        <f t="shared" si="19"/>
        <v>3676.53</v>
      </c>
    </row>
    <row r="65" spans="1:22" ht="18.75" x14ac:dyDescent="0.3">
      <c r="A65" s="1"/>
      <c r="B65" s="19"/>
      <c r="C65" s="1"/>
      <c r="D65" s="1"/>
      <c r="E65" s="3"/>
      <c r="F65" s="3"/>
      <c r="G65" s="3"/>
      <c r="H65" s="3"/>
      <c r="I65" s="3"/>
      <c r="J65" s="3"/>
      <c r="K65" s="46"/>
      <c r="L65" s="46"/>
      <c r="M65" s="46"/>
      <c r="N65" s="46"/>
      <c r="O65" s="46"/>
      <c r="P65" s="46"/>
      <c r="Q65" s="46"/>
      <c r="R65" s="47"/>
      <c r="S65" s="48"/>
      <c r="T65" s="48"/>
      <c r="U65" s="48"/>
      <c r="V65" s="48"/>
    </row>
    <row r="66" spans="1:22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49"/>
      <c r="S66" s="1"/>
      <c r="T66" s="1"/>
      <c r="U66" s="1"/>
      <c r="V66" s="1"/>
    </row>
    <row r="67" spans="1:22" ht="18.75" x14ac:dyDescent="0.3">
      <c r="A67" s="1"/>
      <c r="B67" s="1"/>
      <c r="C67" s="50" t="s">
        <v>133</v>
      </c>
      <c r="D67" s="1"/>
      <c r="E67" s="51">
        <f>E9+E23+E30+E51+E60+E64</f>
        <v>301328.50800000003</v>
      </c>
      <c r="F67" s="51"/>
      <c r="G67" s="52">
        <f>G9+G23+G30+G51+G60+G64</f>
        <v>22127.08</v>
      </c>
      <c r="H67" s="51"/>
      <c r="I67" s="51">
        <f t="shared" ref="I67:Q67" si="20">I9+I23+I30+I51+I60+I64</f>
        <v>56.1</v>
      </c>
      <c r="J67" s="51">
        <f t="shared" si="20"/>
        <v>0</v>
      </c>
      <c r="K67" s="51">
        <f t="shared" si="20"/>
        <v>301272.40800000005</v>
      </c>
      <c r="L67" s="51">
        <f t="shared" si="20"/>
        <v>8219.5500000000011</v>
      </c>
      <c r="M67" s="51">
        <f t="shared" si="20"/>
        <v>8219.7100000000009</v>
      </c>
      <c r="N67" s="51">
        <f t="shared" si="20"/>
        <v>38934.630000000005</v>
      </c>
      <c r="O67" s="51">
        <f t="shared" si="20"/>
        <v>0.40000000000000019</v>
      </c>
      <c r="P67" s="52">
        <f t="shared" si="20"/>
        <v>17659.84</v>
      </c>
      <c r="Q67" s="51">
        <f t="shared" si="20"/>
        <v>78721.95</v>
      </c>
      <c r="R67" s="53">
        <f>ROUND(+R9+R23+R30+R51+R60+R64,1)</f>
        <v>222550.5</v>
      </c>
      <c r="S67" s="51">
        <f>S9+S23+S30+S51+S60+S64</f>
        <v>18944.819999999996</v>
      </c>
      <c r="T67" s="58">
        <f>T64+T60+T51+T30+T23+T9</f>
        <v>31480.463100000001</v>
      </c>
      <c r="U67" s="52">
        <f>U9+U23+U30+U51+U60+U64</f>
        <v>3071.3</v>
      </c>
      <c r="V67" s="54">
        <f>V9+V23+V30+V51+V60+V64</f>
        <v>53496.583100000011</v>
      </c>
    </row>
    <row r="68" spans="1:22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51"/>
      <c r="T68" s="51"/>
      <c r="U68" s="1"/>
      <c r="V68" s="1"/>
    </row>
    <row r="69" spans="1:22" ht="15.75" x14ac:dyDescent="0.25">
      <c r="A69" s="1"/>
      <c r="B69" s="1"/>
      <c r="C69" t="s">
        <v>137</v>
      </c>
      <c r="D69" s="1"/>
      <c r="E69" s="3">
        <f>E7+E12+E16+E17+E18+E26+E28+E34+E37+E38+E39+E41+E42+E46+E47+E55+E56+E59+E63</f>
        <v>153563.30800000002</v>
      </c>
      <c r="F69" s="3">
        <f>E69*17.5%</f>
        <v>26873.5789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</row>
    <row r="70" spans="1:22" ht="15.75" x14ac:dyDescent="0.25">
      <c r="A70" s="1"/>
      <c r="B70" s="1"/>
      <c r="C70" t="s">
        <v>138</v>
      </c>
      <c r="D70" s="1"/>
      <c r="E70" s="3">
        <f>E69</f>
        <v>153563.30800000002</v>
      </c>
      <c r="F70" s="3">
        <f>E70*3%</f>
        <v>4606.8992400000006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3">
        <f>SUM(F69:F70)</f>
        <v>31480.478139999999</v>
      </c>
      <c r="G71" s="3"/>
      <c r="H71" s="1"/>
      <c r="I71" s="26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6.5" thickBot="1" x14ac:dyDescent="0.3">
      <c r="A76" s="1"/>
      <c r="B76" s="1"/>
      <c r="C76" s="1"/>
      <c r="D76" s="1"/>
      <c r="E76" s="70"/>
      <c r="F76" s="70"/>
      <c r="G76" s="64"/>
      <c r="H76" s="64"/>
      <c r="I76" s="1"/>
      <c r="J76" s="1"/>
      <c r="K76" s="1"/>
      <c r="L76" s="1"/>
      <c r="M76" s="1"/>
      <c r="N76" s="1"/>
      <c r="O76" s="1"/>
      <c r="P76" s="71"/>
      <c r="Q76" s="71"/>
      <c r="R76" s="2"/>
      <c r="S76" s="1"/>
      <c r="T76" s="1"/>
      <c r="U76" s="1"/>
      <c r="V76" s="1"/>
    </row>
    <row r="77" spans="1:22" ht="15" x14ac:dyDescent="0.25">
      <c r="A77" s="1"/>
      <c r="B77" s="1"/>
      <c r="C77" s="1"/>
      <c r="D77" s="1"/>
      <c r="E77" s="72" t="s">
        <v>134</v>
      </c>
      <c r="F77" s="71"/>
      <c r="G77" s="64"/>
      <c r="H77" s="64"/>
      <c r="I77" s="1"/>
      <c r="J77" s="1"/>
      <c r="K77" s="1"/>
      <c r="L77" s="1"/>
      <c r="M77" s="1"/>
      <c r="N77" s="1"/>
      <c r="O77" s="1"/>
      <c r="P77" s="1"/>
      <c r="Q77" s="1"/>
      <c r="R77" s="73" t="s">
        <v>135</v>
      </c>
      <c r="S77" s="73"/>
      <c r="T77" s="64"/>
      <c r="U77" s="1"/>
      <c r="V77" s="1"/>
    </row>
    <row r="78" spans="1:22" ht="15.75" x14ac:dyDescent="0.25">
      <c r="A78" s="1"/>
      <c r="B78" s="1"/>
      <c r="C78" s="1"/>
      <c r="D78" s="1"/>
      <c r="E78" t="s">
        <v>157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 t="s">
        <v>158</v>
      </c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1"/>
      <c r="U79" s="1"/>
      <c r="V79" s="1"/>
    </row>
  </sheetData>
  <mergeCells count="5">
    <mergeCell ref="B4:V4"/>
    <mergeCell ref="E76:F76"/>
    <mergeCell ref="P76:Q76"/>
    <mergeCell ref="E77:F77"/>
    <mergeCell ref="R77:S7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8C1C0-81F8-45C0-B2E0-1E8A3857F6B3}">
  <dimension ref="A1:V80"/>
  <sheetViews>
    <sheetView workbookViewId="0">
      <selection activeCell="I18" sqref="I18"/>
    </sheetView>
  </sheetViews>
  <sheetFormatPr baseColWidth="10" defaultRowHeight="14.25" x14ac:dyDescent="0.2"/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69" t="s">
        <v>161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ht="56.25" x14ac:dyDescent="0.2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8" t="s">
        <v>8</v>
      </c>
      <c r="K5" s="8" t="s">
        <v>9</v>
      </c>
      <c r="L5" s="14" t="s">
        <v>10</v>
      </c>
      <c r="M5" s="10" t="s">
        <v>11</v>
      </c>
      <c r="N5" s="10" t="s">
        <v>12</v>
      </c>
      <c r="O5" s="15" t="s">
        <v>13</v>
      </c>
      <c r="P5" s="56" t="s">
        <v>14</v>
      </c>
      <c r="Q5" s="16" t="s">
        <v>15</v>
      </c>
      <c r="R5" s="17" t="s">
        <v>16</v>
      </c>
      <c r="S5" s="14" t="s">
        <v>17</v>
      </c>
      <c r="T5" s="14" t="s">
        <v>18</v>
      </c>
      <c r="U5" s="18" t="s">
        <v>19</v>
      </c>
      <c r="V5" s="18" t="s">
        <v>20</v>
      </c>
    </row>
    <row r="6" spans="1:22" ht="15.75" x14ac:dyDescent="0.25">
      <c r="A6" s="1"/>
      <c r="B6" s="19" t="s">
        <v>21</v>
      </c>
      <c r="C6" s="20" t="s">
        <v>22</v>
      </c>
      <c r="D6" s="20"/>
      <c r="E6" s="21"/>
      <c r="F6" s="3"/>
      <c r="G6" s="22"/>
      <c r="H6" s="3"/>
      <c r="I6" s="21"/>
      <c r="J6" s="21"/>
      <c r="K6" s="21"/>
      <c r="L6" s="3"/>
      <c r="M6" s="3"/>
      <c r="N6" s="3"/>
      <c r="O6" s="21"/>
      <c r="P6" s="3"/>
      <c r="Q6" s="21"/>
      <c r="R6" s="4"/>
      <c r="S6" s="1"/>
      <c r="T6" s="1"/>
      <c r="U6" s="1"/>
      <c r="V6" s="1"/>
    </row>
    <row r="7" spans="1:22" ht="21" x14ac:dyDescent="0.35">
      <c r="A7" s="1"/>
      <c r="B7" s="1" t="s">
        <v>23</v>
      </c>
      <c r="C7" s="2" t="s">
        <v>24</v>
      </c>
      <c r="D7" s="1" t="s">
        <v>25</v>
      </c>
      <c r="E7" s="3">
        <v>20239.82</v>
      </c>
      <c r="F7" s="64">
        <v>15</v>
      </c>
      <c r="G7" s="37">
        <v>5036</v>
      </c>
      <c r="H7" s="3"/>
      <c r="I7" s="3"/>
      <c r="J7" s="3"/>
      <c r="K7" s="3">
        <f>E7+-I7</f>
        <v>20239.82</v>
      </c>
      <c r="L7" s="3">
        <v>0</v>
      </c>
      <c r="M7" s="3"/>
      <c r="N7" s="3">
        <v>3954.88</v>
      </c>
      <c r="O7" s="3">
        <v>-0.06</v>
      </c>
      <c r="P7" s="23">
        <f>ROUND(E7*0.115,2)</f>
        <v>2327.58</v>
      </c>
      <c r="Q7" s="3">
        <f>SUM(N7:P7)+G7</f>
        <v>11318.4</v>
      </c>
      <c r="R7" s="24">
        <f>K7-Q7</f>
        <v>8921.42</v>
      </c>
      <c r="S7" s="25">
        <v>824.14</v>
      </c>
      <c r="T7" s="26">
        <f>+E7*17.5%+E7*3%</f>
        <v>4149.1630999999998</v>
      </c>
      <c r="U7" s="27">
        <f>ROUND(+E7*2%,2)</f>
        <v>404.8</v>
      </c>
      <c r="V7" s="28">
        <f>SUM(S7:U7)</f>
        <v>5378.1031000000003</v>
      </c>
    </row>
    <row r="8" spans="1:22" ht="21" x14ac:dyDescent="0.35">
      <c r="A8" s="1"/>
      <c r="B8" s="1" t="s">
        <v>26</v>
      </c>
      <c r="C8" s="2" t="s">
        <v>27</v>
      </c>
      <c r="D8" s="1" t="s">
        <v>28</v>
      </c>
      <c r="E8" s="3">
        <v>6497.4</v>
      </c>
      <c r="F8" s="64">
        <v>15</v>
      </c>
      <c r="G8" s="3"/>
      <c r="H8" s="3"/>
      <c r="I8" s="29"/>
      <c r="J8" s="3"/>
      <c r="K8" s="3">
        <f>E8+-I8</f>
        <v>6497.4</v>
      </c>
      <c r="L8" s="3">
        <v>0</v>
      </c>
      <c r="M8" s="3"/>
      <c r="N8" s="3">
        <v>749.59</v>
      </c>
      <c r="O8" s="3">
        <v>0.06</v>
      </c>
      <c r="P8" s="30"/>
      <c r="Q8" s="3">
        <f>SUM(N8:P8)+G8</f>
        <v>749.65</v>
      </c>
      <c r="R8" s="24">
        <f>K8-Q8</f>
        <v>5747.75</v>
      </c>
      <c r="S8" s="25">
        <v>436.37</v>
      </c>
      <c r="T8" s="26"/>
      <c r="U8" s="31"/>
      <c r="V8" s="28">
        <f>SUM(S8:U8)</f>
        <v>436.37</v>
      </c>
    </row>
    <row r="9" spans="1:22" ht="18.75" x14ac:dyDescent="0.3">
      <c r="A9" s="1"/>
      <c r="B9" s="32" t="s">
        <v>29</v>
      </c>
      <c r="C9" s="33"/>
      <c r="D9" s="34"/>
      <c r="E9" s="35">
        <f>SUM(E7:E8)</f>
        <v>26737.22</v>
      </c>
      <c r="F9" s="35"/>
      <c r="G9" s="35">
        <f>+G8+G7</f>
        <v>5036</v>
      </c>
      <c r="H9" s="35"/>
      <c r="I9" s="35">
        <f t="shared" ref="I9:J9" si="0">SUM(I7:I8)</f>
        <v>0</v>
      </c>
      <c r="J9" s="35">
        <f t="shared" si="0"/>
        <v>0</v>
      </c>
      <c r="K9" s="35">
        <f>SUM(K7:K8)</f>
        <v>26737.22</v>
      </c>
      <c r="L9" s="35">
        <f t="shared" ref="L9:V9" si="1">SUM(L7:L8)</f>
        <v>0</v>
      </c>
      <c r="M9" s="35">
        <f t="shared" si="1"/>
        <v>0</v>
      </c>
      <c r="N9" s="35">
        <f t="shared" si="1"/>
        <v>4704.47</v>
      </c>
      <c r="O9" s="35">
        <f t="shared" si="1"/>
        <v>0</v>
      </c>
      <c r="P9" s="35">
        <f>SUM(P7:P8)</f>
        <v>2327.58</v>
      </c>
      <c r="Q9" s="35">
        <f t="shared" si="1"/>
        <v>12068.05</v>
      </c>
      <c r="R9" s="35">
        <f>SUM(R7:R8)</f>
        <v>14669.17</v>
      </c>
      <c r="S9" s="35">
        <f t="shared" si="1"/>
        <v>1260.51</v>
      </c>
      <c r="T9" s="35">
        <f t="shared" si="1"/>
        <v>4149.1630999999998</v>
      </c>
      <c r="U9" s="35">
        <f t="shared" si="1"/>
        <v>404.8</v>
      </c>
      <c r="V9" s="35">
        <f t="shared" si="1"/>
        <v>5814.4731000000002</v>
      </c>
    </row>
    <row r="10" spans="1:22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6"/>
      <c r="S10" s="1"/>
      <c r="T10" s="1"/>
      <c r="U10" s="1"/>
      <c r="V10" s="1"/>
    </row>
    <row r="11" spans="1:22" ht="18.75" x14ac:dyDescent="0.3">
      <c r="A11" s="1"/>
      <c r="B11" s="19" t="s">
        <v>30</v>
      </c>
      <c r="C11" s="33" t="s">
        <v>31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6"/>
      <c r="S11" s="1"/>
      <c r="T11" s="1"/>
      <c r="U11" s="1"/>
      <c r="V11" s="1"/>
    </row>
    <row r="12" spans="1:22" ht="21" x14ac:dyDescent="0.35">
      <c r="A12" s="1"/>
      <c r="B12" s="1" t="s">
        <v>32</v>
      </c>
      <c r="C12" s="2" t="s">
        <v>33</v>
      </c>
      <c r="D12" s="1" t="s">
        <v>34</v>
      </c>
      <c r="E12" s="3">
        <v>13520</v>
      </c>
      <c r="F12" s="64">
        <v>15</v>
      </c>
      <c r="G12" s="30"/>
      <c r="H12" s="3"/>
      <c r="I12" s="3"/>
      <c r="J12" s="3"/>
      <c r="K12" s="3">
        <f t="shared" ref="K12:K22" si="2">E12+-I12</f>
        <v>13520</v>
      </c>
      <c r="L12" s="3">
        <v>0</v>
      </c>
      <c r="M12" s="3"/>
      <c r="N12" s="3">
        <v>2283.5500000000002</v>
      </c>
      <c r="O12" s="3">
        <v>-0.06</v>
      </c>
      <c r="P12" s="23">
        <f>ROUND(E12*0.115,2)</f>
        <v>1554.8</v>
      </c>
      <c r="Q12" s="3">
        <f t="shared" ref="Q12:Q22" si="3">SUM(N12:P12)+G12</f>
        <v>3838.29</v>
      </c>
      <c r="R12" s="24">
        <f t="shared" ref="R12:R22" si="4">K12-Q12</f>
        <v>9681.7099999999991</v>
      </c>
      <c r="S12" s="25">
        <v>634.53</v>
      </c>
      <c r="T12" s="26">
        <f>ROUND(+E12*17.5%,2)+ROUND(E12*3%,2)</f>
        <v>2771.6</v>
      </c>
      <c r="U12" s="27">
        <f>ROUND(+E12*2%,2)</f>
        <v>270.39999999999998</v>
      </c>
      <c r="V12" s="28">
        <f t="shared" ref="V12:V22" si="5">SUM(S12:U12)</f>
        <v>3676.53</v>
      </c>
    </row>
    <row r="13" spans="1:22" ht="21" x14ac:dyDescent="0.35">
      <c r="A13" s="1"/>
      <c r="B13" s="1" t="s">
        <v>35</v>
      </c>
      <c r="C13" s="2" t="s">
        <v>36</v>
      </c>
      <c r="D13" s="1" t="s">
        <v>37</v>
      </c>
      <c r="E13" s="3">
        <v>7280.83</v>
      </c>
      <c r="F13" s="64">
        <v>15</v>
      </c>
      <c r="G13" s="3"/>
      <c r="H13" s="3"/>
      <c r="I13" s="38"/>
      <c r="J13" s="39"/>
      <c r="K13" s="3">
        <f t="shared" si="2"/>
        <v>7280.83</v>
      </c>
      <c r="L13" s="3">
        <v>0</v>
      </c>
      <c r="M13" s="3"/>
      <c r="N13" s="3">
        <v>916.97</v>
      </c>
      <c r="O13" s="3">
        <v>-0.12</v>
      </c>
      <c r="P13" s="3"/>
      <c r="Q13" s="3">
        <f t="shared" si="3"/>
        <v>916.85</v>
      </c>
      <c r="R13" s="24">
        <f t="shared" si="4"/>
        <v>6363.98</v>
      </c>
      <c r="S13" s="25">
        <v>458.49</v>
      </c>
      <c r="T13" s="26"/>
      <c r="U13" s="26"/>
      <c r="V13" s="28">
        <f t="shared" si="5"/>
        <v>458.49</v>
      </c>
    </row>
    <row r="14" spans="1:22" ht="21" x14ac:dyDescent="0.35">
      <c r="A14" s="1"/>
      <c r="B14" s="1" t="s">
        <v>38</v>
      </c>
      <c r="C14" s="2" t="s">
        <v>39</v>
      </c>
      <c r="D14" s="1" t="s">
        <v>40</v>
      </c>
      <c r="E14" s="3">
        <v>7280.83</v>
      </c>
      <c r="F14" s="64">
        <v>15</v>
      </c>
      <c r="G14" s="30"/>
      <c r="H14" s="3"/>
      <c r="I14" s="38">
        <v>23.11</v>
      </c>
      <c r="J14" s="39"/>
      <c r="K14" s="3">
        <f t="shared" si="2"/>
        <v>7257.72</v>
      </c>
      <c r="L14" s="3">
        <v>0</v>
      </c>
      <c r="M14" s="3"/>
      <c r="N14" s="3">
        <v>916.97</v>
      </c>
      <c r="O14" s="3">
        <v>7.0000000000000007E-2</v>
      </c>
      <c r="P14" s="23">
        <f>ROUND(E14*0.115,2)</f>
        <v>837.3</v>
      </c>
      <c r="Q14" s="3">
        <f t="shared" si="3"/>
        <v>1754.3400000000001</v>
      </c>
      <c r="R14" s="24">
        <f t="shared" si="4"/>
        <v>5503.38</v>
      </c>
      <c r="S14" s="25">
        <v>458.49</v>
      </c>
      <c r="T14" s="26">
        <f>ROUND(+E14*17.5%,2)+ROUND(E14*3%,2)</f>
        <v>1492.5700000000002</v>
      </c>
      <c r="U14" s="27">
        <f>ROUND(+E14*2%,2)</f>
        <v>145.62</v>
      </c>
      <c r="V14" s="28">
        <f t="shared" si="5"/>
        <v>2096.6800000000003</v>
      </c>
    </row>
    <row r="15" spans="1:22" ht="21" x14ac:dyDescent="0.35">
      <c r="A15" s="1"/>
      <c r="B15" s="1" t="s">
        <v>41</v>
      </c>
      <c r="C15" s="2" t="s">
        <v>42</v>
      </c>
      <c r="D15" s="1" t="s">
        <v>43</v>
      </c>
      <c r="E15" s="3">
        <v>7741.55</v>
      </c>
      <c r="F15" s="64">
        <v>15</v>
      </c>
      <c r="G15" s="3"/>
      <c r="H15" s="3"/>
      <c r="I15" s="38">
        <v>63.9</v>
      </c>
      <c r="J15" s="3"/>
      <c r="K15" s="3">
        <f t="shared" si="2"/>
        <v>7677.6500000000005</v>
      </c>
      <c r="L15" s="3">
        <v>0</v>
      </c>
      <c r="M15" s="3"/>
      <c r="N15" s="3">
        <v>1015.37</v>
      </c>
      <c r="O15" s="3">
        <v>0.03</v>
      </c>
      <c r="P15" s="3"/>
      <c r="Q15" s="3">
        <f t="shared" si="3"/>
        <v>1015.4</v>
      </c>
      <c r="R15" s="24">
        <f t="shared" si="4"/>
        <v>6662.2500000000009</v>
      </c>
      <c r="S15" s="25">
        <v>471.48</v>
      </c>
      <c r="T15" s="26"/>
      <c r="U15" s="26"/>
      <c r="V15" s="28">
        <f t="shared" si="5"/>
        <v>471.48</v>
      </c>
    </row>
    <row r="16" spans="1:22" ht="21" x14ac:dyDescent="0.35">
      <c r="A16" s="1"/>
      <c r="B16" s="1" t="s">
        <v>44</v>
      </c>
      <c r="C16" s="2" t="s">
        <v>45</v>
      </c>
      <c r="D16" s="1" t="s">
        <v>46</v>
      </c>
      <c r="E16" s="3">
        <v>5115.1000000000004</v>
      </c>
      <c r="F16" s="64">
        <v>15</v>
      </c>
      <c r="G16" s="37">
        <v>2558</v>
      </c>
      <c r="H16" s="3"/>
      <c r="I16" s="38"/>
      <c r="J16" s="3"/>
      <c r="K16" s="3">
        <f t="shared" si="2"/>
        <v>5115.1000000000004</v>
      </c>
      <c r="L16" s="3">
        <v>0</v>
      </c>
      <c r="M16" s="3"/>
      <c r="N16" s="3">
        <v>482.27</v>
      </c>
      <c r="O16" s="3">
        <v>0.04</v>
      </c>
      <c r="P16" s="40">
        <f>ROUND(E16*0.115,2)</f>
        <v>588.24</v>
      </c>
      <c r="Q16" s="3">
        <f t="shared" si="3"/>
        <v>3628.55</v>
      </c>
      <c r="R16" s="24">
        <f t="shared" si="4"/>
        <v>1486.5500000000002</v>
      </c>
      <c r="S16" s="25">
        <v>397.38</v>
      </c>
      <c r="T16" s="26">
        <f>ROUND(+E16*17.5%,2)+ROUND(E16*3%,2)</f>
        <v>1048.5899999999999</v>
      </c>
      <c r="U16" s="27">
        <f>ROUND(+E16*2%,2)</f>
        <v>102.3</v>
      </c>
      <c r="V16" s="28">
        <f t="shared" si="5"/>
        <v>1548.2699999999998</v>
      </c>
    </row>
    <row r="17" spans="1:22" ht="21" x14ac:dyDescent="0.35">
      <c r="A17" s="1"/>
      <c r="B17" s="1" t="s">
        <v>47</v>
      </c>
      <c r="C17" s="2" t="s">
        <v>48</v>
      </c>
      <c r="D17" s="1" t="s">
        <v>49</v>
      </c>
      <c r="E17" s="3">
        <f>4532.5/15*14</f>
        <v>4230.3333333333339</v>
      </c>
      <c r="F17" s="64">
        <v>14</v>
      </c>
      <c r="G17" s="37">
        <v>2267.08</v>
      </c>
      <c r="H17" s="3"/>
      <c r="I17" s="29"/>
      <c r="J17" s="3"/>
      <c r="K17" s="3">
        <f t="shared" si="2"/>
        <v>4230.3333333333339</v>
      </c>
      <c r="L17" s="3"/>
      <c r="M17" s="3"/>
      <c r="N17" s="3">
        <v>338.92</v>
      </c>
      <c r="O17" s="3">
        <v>-0.04</v>
      </c>
      <c r="P17" s="40">
        <f>ROUND(E17*0.115,2)</f>
        <v>486.49</v>
      </c>
      <c r="Q17" s="3">
        <f t="shared" si="3"/>
        <v>3092.45</v>
      </c>
      <c r="R17" s="24">
        <f t="shared" si="4"/>
        <v>1137.8833333333341</v>
      </c>
      <c r="S17" s="25">
        <v>380.94</v>
      </c>
      <c r="T17" s="26">
        <f>ROUND(+E17*17.5%,2)+ROUND(E17*3%,2)</f>
        <v>867.21999999999991</v>
      </c>
      <c r="U17" s="27">
        <f>ROUND(+E17*2%,2)</f>
        <v>84.61</v>
      </c>
      <c r="V17" s="28">
        <f t="shared" si="5"/>
        <v>1332.7699999999998</v>
      </c>
    </row>
    <row r="18" spans="1:22" ht="21" x14ac:dyDescent="0.35">
      <c r="A18" s="1"/>
      <c r="B18" s="1" t="s">
        <v>50</v>
      </c>
      <c r="C18" s="2" t="s">
        <v>51</v>
      </c>
      <c r="D18" s="1" t="s">
        <v>52</v>
      </c>
      <c r="E18" s="3">
        <v>5115.1000000000004</v>
      </c>
      <c r="F18" s="64">
        <v>15</v>
      </c>
      <c r="G18" s="30"/>
      <c r="H18" s="29"/>
      <c r="I18" s="38"/>
      <c r="J18" s="3"/>
      <c r="K18" s="3">
        <f t="shared" si="2"/>
        <v>5115.1000000000004</v>
      </c>
      <c r="L18" s="3"/>
      <c r="M18" s="3"/>
      <c r="N18" s="3">
        <v>482.27</v>
      </c>
      <c r="O18" s="3">
        <v>0.04</v>
      </c>
      <c r="P18" s="23">
        <f>ROUND(E18*0.115,2)</f>
        <v>588.24</v>
      </c>
      <c r="Q18" s="3">
        <f t="shared" si="3"/>
        <v>1070.55</v>
      </c>
      <c r="R18" s="24">
        <f t="shared" si="4"/>
        <v>4044.55</v>
      </c>
      <c r="S18" s="25">
        <v>397.38</v>
      </c>
      <c r="T18" s="26">
        <f>ROUND(+E18*17.5%,2)+ROUND(E18*3%,2)</f>
        <v>1048.5899999999999</v>
      </c>
      <c r="U18" s="27">
        <f>ROUND(+E18*2%,2)</f>
        <v>102.3</v>
      </c>
      <c r="V18" s="28">
        <f t="shared" si="5"/>
        <v>1548.2699999999998</v>
      </c>
    </row>
    <row r="19" spans="1:22" ht="21" x14ac:dyDescent="0.35">
      <c r="A19" s="1"/>
      <c r="B19" t="s">
        <v>143</v>
      </c>
      <c r="C19" s="2" t="s">
        <v>144</v>
      </c>
      <c r="D19" s="1" t="s">
        <v>49</v>
      </c>
      <c r="E19" s="3">
        <v>4532.5</v>
      </c>
      <c r="F19" s="64">
        <v>15</v>
      </c>
      <c r="G19" s="30"/>
      <c r="H19" s="29"/>
      <c r="I19" s="38"/>
      <c r="J19" s="3"/>
      <c r="K19" s="3">
        <f t="shared" si="2"/>
        <v>4532.5</v>
      </c>
      <c r="L19" s="3"/>
      <c r="M19" s="3"/>
      <c r="N19" s="3">
        <v>385.88</v>
      </c>
      <c r="O19" s="3">
        <v>-0.13</v>
      </c>
      <c r="P19" s="30"/>
      <c r="Q19" s="3">
        <f t="shared" si="3"/>
        <v>385.75</v>
      </c>
      <c r="R19" s="24">
        <f t="shared" si="4"/>
        <v>4146.75</v>
      </c>
      <c r="S19" s="25">
        <v>380.95</v>
      </c>
      <c r="T19" s="26"/>
      <c r="U19" s="31"/>
      <c r="V19" s="28">
        <f t="shared" si="5"/>
        <v>380.95</v>
      </c>
    </row>
    <row r="20" spans="1:22" ht="21" x14ac:dyDescent="0.35">
      <c r="A20" s="1"/>
      <c r="B20" t="s">
        <v>53</v>
      </c>
      <c r="C20" s="2" t="s">
        <v>54</v>
      </c>
      <c r="D20" t="s">
        <v>55</v>
      </c>
      <c r="E20" s="3">
        <v>5115.1000000000004</v>
      </c>
      <c r="F20" s="64">
        <v>15</v>
      </c>
      <c r="G20" s="3"/>
      <c r="H20" s="29"/>
      <c r="I20" s="38"/>
      <c r="J20" s="3"/>
      <c r="K20" s="3">
        <f t="shared" si="2"/>
        <v>5115.1000000000004</v>
      </c>
      <c r="L20" s="3"/>
      <c r="M20" s="3"/>
      <c r="N20" s="3">
        <v>482.27</v>
      </c>
      <c r="O20" s="3">
        <v>0.08</v>
      </c>
      <c r="P20" s="3"/>
      <c r="Q20" s="3">
        <f t="shared" si="3"/>
        <v>482.34999999999997</v>
      </c>
      <c r="R20" s="24">
        <f t="shared" si="4"/>
        <v>4632.75</v>
      </c>
      <c r="S20" s="25">
        <v>397.38</v>
      </c>
      <c r="T20" s="26"/>
      <c r="U20" s="26"/>
      <c r="V20" s="28">
        <f t="shared" si="5"/>
        <v>397.38</v>
      </c>
    </row>
    <row r="21" spans="1:22" ht="21" x14ac:dyDescent="0.35">
      <c r="A21" s="1"/>
      <c r="B21" t="s">
        <v>56</v>
      </c>
      <c r="C21" s="2" t="s">
        <v>57</v>
      </c>
      <c r="D21" t="s">
        <v>49</v>
      </c>
      <c r="E21" s="3">
        <v>4532.5</v>
      </c>
      <c r="F21" s="64">
        <v>15</v>
      </c>
      <c r="G21" s="3"/>
      <c r="H21" s="3"/>
      <c r="I21" s="29">
        <v>2.88</v>
      </c>
      <c r="J21" s="3"/>
      <c r="K21" s="3">
        <f t="shared" si="2"/>
        <v>4529.62</v>
      </c>
      <c r="L21" s="3"/>
      <c r="M21" s="3"/>
      <c r="N21" s="3">
        <v>385.85</v>
      </c>
      <c r="O21" s="3">
        <v>-0.13</v>
      </c>
      <c r="P21" s="3"/>
      <c r="Q21" s="3">
        <f t="shared" si="3"/>
        <v>385.72</v>
      </c>
      <c r="R21" s="24">
        <f t="shared" si="4"/>
        <v>4143.8999999999996</v>
      </c>
      <c r="S21" s="25">
        <v>380.95</v>
      </c>
      <c r="T21" s="26"/>
      <c r="U21" s="31"/>
      <c r="V21" s="28">
        <f t="shared" si="5"/>
        <v>380.95</v>
      </c>
    </row>
    <row r="22" spans="1:22" ht="21" x14ac:dyDescent="0.35">
      <c r="A22" s="1"/>
      <c r="B22" t="s">
        <v>58</v>
      </c>
      <c r="C22" s="2" t="s">
        <v>59</v>
      </c>
      <c r="D22" t="s">
        <v>60</v>
      </c>
      <c r="E22" s="3">
        <v>5115.1000000000004</v>
      </c>
      <c r="F22" s="64">
        <v>15</v>
      </c>
      <c r="G22" s="3"/>
      <c r="H22" s="3"/>
      <c r="I22" s="29"/>
      <c r="J22" s="3"/>
      <c r="K22" s="3">
        <f t="shared" si="2"/>
        <v>5115.1000000000004</v>
      </c>
      <c r="L22" s="3"/>
      <c r="M22" s="3"/>
      <c r="N22" s="3">
        <v>482.3</v>
      </c>
      <c r="O22" s="3">
        <v>0</v>
      </c>
      <c r="P22" s="3"/>
      <c r="Q22" s="3">
        <f t="shared" si="3"/>
        <v>482.3</v>
      </c>
      <c r="R22" s="24">
        <f t="shared" si="4"/>
        <v>4632.8</v>
      </c>
      <c r="S22" s="25">
        <v>397.38</v>
      </c>
      <c r="T22" s="26"/>
      <c r="U22" s="31"/>
      <c r="V22" s="28">
        <f t="shared" si="5"/>
        <v>397.38</v>
      </c>
    </row>
    <row r="23" spans="1:22" ht="18.75" x14ac:dyDescent="0.3">
      <c r="A23" s="1"/>
      <c r="B23" s="19" t="s">
        <v>29</v>
      </c>
      <c r="C23" s="33"/>
      <c r="D23" s="34"/>
      <c r="E23" s="35">
        <f>SUM(E12:E22)</f>
        <v>69578.943333333344</v>
      </c>
      <c r="F23" s="35"/>
      <c r="G23" s="35">
        <f>+G20+G17+G16+G12+G13+G14+G18</f>
        <v>4825.08</v>
      </c>
      <c r="H23" s="35"/>
      <c r="I23" s="35">
        <f>SUM(I12:I20)</f>
        <v>87.009999999999991</v>
      </c>
      <c r="J23" s="35">
        <f>SUM(J12:J20)</f>
        <v>0</v>
      </c>
      <c r="K23" s="35">
        <f>SUM(K12:M22)</f>
        <v>69489.053333333344</v>
      </c>
      <c r="L23" s="35">
        <f>SUM(L12:N22)</f>
        <v>8172.6200000000017</v>
      </c>
      <c r="M23" s="35">
        <f>SUM(M12:O22)</f>
        <v>8172.4</v>
      </c>
      <c r="N23" s="35">
        <f t="shared" ref="N23:V23" si="6">SUM(N12:N22)</f>
        <v>8172.6200000000017</v>
      </c>
      <c r="O23" s="35">
        <f t="shared" si="6"/>
        <v>-0.21999999999999997</v>
      </c>
      <c r="P23" s="35">
        <f t="shared" si="6"/>
        <v>4055.0699999999997</v>
      </c>
      <c r="Q23" s="35">
        <f t="shared" si="6"/>
        <v>17052.55</v>
      </c>
      <c r="R23" s="35">
        <f t="shared" si="6"/>
        <v>52436.503333333341</v>
      </c>
      <c r="S23" s="35">
        <f t="shared" si="6"/>
        <v>4755.3500000000004</v>
      </c>
      <c r="T23" s="35">
        <f t="shared" si="6"/>
        <v>7228.5700000000006</v>
      </c>
      <c r="U23" s="35">
        <f t="shared" si="6"/>
        <v>705.2299999999999</v>
      </c>
      <c r="V23" s="35">
        <f t="shared" si="6"/>
        <v>12689.150000000001</v>
      </c>
    </row>
    <row r="24" spans="1:22" ht="18.75" x14ac:dyDescent="0.3">
      <c r="A24" s="1"/>
      <c r="B24" s="19"/>
      <c r="C24" s="2"/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6"/>
      <c r="S24" s="1"/>
      <c r="T24" s="1"/>
      <c r="U24" s="1"/>
      <c r="V24" s="1"/>
    </row>
    <row r="25" spans="1:22" ht="18.75" x14ac:dyDescent="0.3">
      <c r="A25" s="1"/>
      <c r="B25" s="19" t="s">
        <v>61</v>
      </c>
      <c r="C25" s="33" t="s">
        <v>62</v>
      </c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6"/>
      <c r="S25" s="1"/>
      <c r="T25" s="1"/>
      <c r="U25" s="1"/>
      <c r="V25" s="1"/>
    </row>
    <row r="26" spans="1:22" ht="21" x14ac:dyDescent="0.35">
      <c r="A26" s="1"/>
      <c r="B26" s="1" t="s">
        <v>63</v>
      </c>
      <c r="C26" s="2" t="s">
        <v>64</v>
      </c>
      <c r="D26" t="s">
        <v>65</v>
      </c>
      <c r="E26" s="3">
        <v>7280.83</v>
      </c>
      <c r="F26" s="64">
        <v>15</v>
      </c>
      <c r="G26" s="3"/>
      <c r="H26" s="3"/>
      <c r="I26" s="55"/>
      <c r="J26" s="3"/>
      <c r="K26" s="3">
        <f>E26+-I26</f>
        <v>7280.83</v>
      </c>
      <c r="L26" s="3">
        <v>0</v>
      </c>
      <c r="M26" s="3"/>
      <c r="N26" s="3">
        <v>916.97</v>
      </c>
      <c r="O26" s="3">
        <v>-0.04</v>
      </c>
      <c r="P26" s="23">
        <f>ROUND(E26*0.115,2)</f>
        <v>837.3</v>
      </c>
      <c r="Q26" s="3">
        <f>SUM(N26:P26)+G26</f>
        <v>1754.23</v>
      </c>
      <c r="R26" s="24">
        <f>K26-Q26</f>
        <v>5526.6</v>
      </c>
      <c r="S26" s="26">
        <v>458.49</v>
      </c>
      <c r="T26" s="26">
        <f>ROUND(+E26*17.5%,2)+ROUND(E26*3%,2)</f>
        <v>1492.5700000000002</v>
      </c>
      <c r="U26" s="27">
        <f>ROUND(+E26*2%,2)</f>
        <v>145.62</v>
      </c>
      <c r="V26" s="28">
        <f>SUM(S26:U26)</f>
        <v>2096.6800000000003</v>
      </c>
    </row>
    <row r="27" spans="1:22" ht="21" x14ac:dyDescent="0.35">
      <c r="A27" s="1"/>
      <c r="B27" s="1" t="s">
        <v>66</v>
      </c>
      <c r="C27" s="2" t="s">
        <v>148</v>
      </c>
      <c r="D27" t="s">
        <v>140</v>
      </c>
      <c r="E27" s="3">
        <v>7280.83</v>
      </c>
      <c r="F27" s="64">
        <v>15</v>
      </c>
      <c r="G27" s="3"/>
      <c r="H27" s="3"/>
      <c r="I27" s="38"/>
      <c r="J27" s="3"/>
      <c r="K27" s="3">
        <f>E27+-I27</f>
        <v>7280.83</v>
      </c>
      <c r="L27" s="3">
        <v>0</v>
      </c>
      <c r="M27" s="3"/>
      <c r="N27" s="3">
        <v>916.97</v>
      </c>
      <c r="O27" s="3">
        <v>-0.12</v>
      </c>
      <c r="P27" s="40"/>
      <c r="Q27" s="3">
        <f>SUM(N27:P27)+G27</f>
        <v>916.85</v>
      </c>
      <c r="R27" s="24">
        <f>K27-Q27</f>
        <v>6363.98</v>
      </c>
      <c r="S27" s="26">
        <v>458.49</v>
      </c>
      <c r="T27" s="26"/>
      <c r="U27" s="27"/>
      <c r="V27" s="28">
        <f>SUM(S27:U27)</f>
        <v>458.49</v>
      </c>
    </row>
    <row r="28" spans="1:22" ht="21" x14ac:dyDescent="0.35">
      <c r="A28" s="1"/>
      <c r="B28" s="1" t="s">
        <v>67</v>
      </c>
      <c r="C28" s="2" t="s">
        <v>68</v>
      </c>
      <c r="D28" s="1" t="s">
        <v>69</v>
      </c>
      <c r="E28" s="3">
        <v>7280.83</v>
      </c>
      <c r="F28" s="64">
        <v>15</v>
      </c>
      <c r="G28" s="3"/>
      <c r="H28" s="3"/>
      <c r="I28" s="41"/>
      <c r="J28" s="3"/>
      <c r="K28" s="3">
        <f>E28+-I28</f>
        <v>7280.83</v>
      </c>
      <c r="L28" s="3">
        <v>0</v>
      </c>
      <c r="M28" s="3"/>
      <c r="N28" s="3">
        <v>916.97</v>
      </c>
      <c r="O28" s="3">
        <v>-0.02</v>
      </c>
      <c r="P28" s="23">
        <f>ROUND(E28*0.115,2)</f>
        <v>837.3</v>
      </c>
      <c r="Q28" s="3">
        <f>SUM(N28:P28)+G28</f>
        <v>1754.25</v>
      </c>
      <c r="R28" s="24">
        <f>K28-Q28</f>
        <v>5526.58</v>
      </c>
      <c r="S28" s="26">
        <v>458.49</v>
      </c>
      <c r="T28" s="26">
        <f>ROUND(+E28*17.5%,2)+ROUND(E28*3%,2)</f>
        <v>1492.5700000000002</v>
      </c>
      <c r="U28" s="27">
        <f>ROUND(+E28*2%,2)</f>
        <v>145.62</v>
      </c>
      <c r="V28" s="28">
        <f>SUM(S28:U28)</f>
        <v>2096.6800000000003</v>
      </c>
    </row>
    <row r="29" spans="1:22" ht="21" x14ac:dyDescent="0.35">
      <c r="A29" s="1"/>
      <c r="B29" t="s">
        <v>70</v>
      </c>
      <c r="C29" s="2" t="s">
        <v>136</v>
      </c>
      <c r="D29" t="s">
        <v>140</v>
      </c>
      <c r="E29" s="3">
        <v>7280.83</v>
      </c>
      <c r="F29" s="64">
        <v>15</v>
      </c>
      <c r="G29" s="3"/>
      <c r="H29" s="29"/>
      <c r="I29" s="29"/>
      <c r="J29" s="3"/>
      <c r="K29" s="3">
        <f>E29+-I29</f>
        <v>7280.83</v>
      </c>
      <c r="L29" s="3"/>
      <c r="M29" s="3"/>
      <c r="N29" s="3">
        <v>916.97</v>
      </c>
      <c r="O29" s="3">
        <v>0.08</v>
      </c>
      <c r="P29" s="30"/>
      <c r="Q29" s="3">
        <f>SUM(N29:P29)+G29</f>
        <v>917.05000000000007</v>
      </c>
      <c r="R29" s="24">
        <f>K29-Q29</f>
        <v>6363.78</v>
      </c>
      <c r="S29" s="26">
        <v>458.49</v>
      </c>
      <c r="T29" s="26"/>
      <c r="U29" s="31"/>
      <c r="V29" s="28">
        <f>SUM(S29:U29)</f>
        <v>458.49</v>
      </c>
    </row>
    <row r="30" spans="1:22" ht="18.75" x14ac:dyDescent="0.3">
      <c r="A30" s="1"/>
      <c r="B30" s="19" t="s">
        <v>29</v>
      </c>
      <c r="C30" s="33"/>
      <c r="D30" s="34"/>
      <c r="E30" s="35">
        <f>SUM(E26:E29)</f>
        <v>29123.32</v>
      </c>
      <c r="F30" s="35"/>
      <c r="G30" s="35">
        <f>+G29+G28+G26+G27</f>
        <v>0</v>
      </c>
      <c r="H30" s="35"/>
      <c r="I30" s="35">
        <f>SUM(I26:I29)</f>
        <v>0</v>
      </c>
      <c r="J30" s="35">
        <f>SUM(J26:J28)</f>
        <v>0</v>
      </c>
      <c r="K30" s="35">
        <f>SUM(K26:K29)</f>
        <v>29123.32</v>
      </c>
      <c r="L30" s="35">
        <f>SUM(L26:L28)</f>
        <v>0</v>
      </c>
      <c r="M30" s="35">
        <f>SUM(M26:M28)</f>
        <v>0</v>
      </c>
      <c r="N30" s="35">
        <f>SUM(N26:N29)</f>
        <v>3667.88</v>
      </c>
      <c r="O30" s="35">
        <f>SUM(O26:O29)</f>
        <v>-9.9999999999999992E-2</v>
      </c>
      <c r="P30" s="35">
        <f>SUM(P26:P28)</f>
        <v>1674.6</v>
      </c>
      <c r="Q30" s="35">
        <f t="shared" ref="Q30:V30" si="7">SUM(Q26:Q29)</f>
        <v>5342.38</v>
      </c>
      <c r="R30" s="35">
        <f t="shared" si="7"/>
        <v>23780.94</v>
      </c>
      <c r="S30" s="35">
        <f t="shared" si="7"/>
        <v>1833.96</v>
      </c>
      <c r="T30" s="35">
        <f t="shared" si="7"/>
        <v>2985.1400000000003</v>
      </c>
      <c r="U30" s="35">
        <f t="shared" si="7"/>
        <v>291.24</v>
      </c>
      <c r="V30" s="35">
        <f t="shared" si="7"/>
        <v>5110.34</v>
      </c>
    </row>
    <row r="31" spans="1:22" ht="18.75" x14ac:dyDescent="0.3">
      <c r="A31" s="1"/>
      <c r="B31" s="1"/>
      <c r="C31" s="2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6"/>
      <c r="S31" s="1"/>
      <c r="T31" s="1"/>
      <c r="U31" s="1"/>
      <c r="V31" s="1"/>
    </row>
    <row r="32" spans="1:22" ht="18.75" x14ac:dyDescent="0.3">
      <c r="A32" s="1"/>
      <c r="B32" s="19" t="s">
        <v>71</v>
      </c>
      <c r="C32" s="33" t="s">
        <v>72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6"/>
      <c r="S32" s="1"/>
      <c r="T32" s="1"/>
      <c r="U32" s="1"/>
      <c r="V32" s="1"/>
    </row>
    <row r="33" spans="1:22" ht="21" x14ac:dyDescent="0.35">
      <c r="A33" s="1"/>
      <c r="B33" s="1" t="s">
        <v>73</v>
      </c>
      <c r="C33" s="2"/>
      <c r="D33" t="s">
        <v>74</v>
      </c>
      <c r="E33" s="3"/>
      <c r="F33" s="64"/>
      <c r="G33" s="3"/>
      <c r="H33" s="3"/>
      <c r="I33" s="29"/>
      <c r="J33" s="3"/>
      <c r="K33" s="3"/>
      <c r="L33" s="3"/>
      <c r="M33" s="3"/>
      <c r="N33" s="3"/>
      <c r="O33" s="3"/>
      <c r="P33" s="40"/>
      <c r="Q33" s="3"/>
      <c r="R33" s="42"/>
      <c r="S33" s="26"/>
      <c r="T33" s="26"/>
      <c r="U33" s="27"/>
      <c r="V33" s="28"/>
    </row>
    <row r="34" spans="1:22" ht="21" x14ac:dyDescent="0.35">
      <c r="A34" s="1"/>
      <c r="B34" t="s">
        <v>73</v>
      </c>
      <c r="C34" s="2" t="s">
        <v>75</v>
      </c>
      <c r="D34" t="s">
        <v>76</v>
      </c>
      <c r="E34" s="3">
        <v>7280.83</v>
      </c>
      <c r="F34" s="64">
        <v>15</v>
      </c>
      <c r="G34" s="3"/>
      <c r="H34" s="3"/>
      <c r="I34" s="29"/>
      <c r="J34" s="3"/>
      <c r="K34" s="3">
        <f t="shared" ref="K34:K50" si="8">E34+-I34</f>
        <v>7280.83</v>
      </c>
      <c r="L34" s="3"/>
      <c r="M34" s="3"/>
      <c r="N34" s="3">
        <v>916.97</v>
      </c>
      <c r="O34" s="3">
        <v>0.02</v>
      </c>
      <c r="P34" s="40">
        <f>ROUND(E34*0.115,2)</f>
        <v>837.3</v>
      </c>
      <c r="Q34" s="3">
        <f t="shared" ref="Q34:Q50" si="9">SUM(N34:P34)+G34</f>
        <v>1754.29</v>
      </c>
      <c r="R34" s="24">
        <f t="shared" ref="R34:R50" si="10">K34-Q34</f>
        <v>5526.54</v>
      </c>
      <c r="S34" s="26">
        <v>458.49</v>
      </c>
      <c r="T34" s="26">
        <f>ROUND(+E34*17.5%,2)+ROUND(E34*3%,2)</f>
        <v>1492.5700000000002</v>
      </c>
      <c r="U34" s="27">
        <f>ROUND(+E34*2%,2)</f>
        <v>145.62</v>
      </c>
      <c r="V34" s="28">
        <f t="shared" ref="V34:V50" si="11">SUM(S34:U34)</f>
        <v>2096.6800000000003</v>
      </c>
    </row>
    <row r="35" spans="1:22" ht="21" x14ac:dyDescent="0.35">
      <c r="A35" s="1"/>
      <c r="B35" t="s">
        <v>77</v>
      </c>
      <c r="C35" s="2" t="s">
        <v>147</v>
      </c>
      <c r="D35" t="s">
        <v>76</v>
      </c>
      <c r="E35" s="3">
        <v>7280.83</v>
      </c>
      <c r="F35" s="64">
        <v>15</v>
      </c>
      <c r="G35" s="30"/>
      <c r="H35" s="3"/>
      <c r="I35" s="29"/>
      <c r="J35" s="3"/>
      <c r="K35" s="3">
        <f t="shared" si="8"/>
        <v>7280.83</v>
      </c>
      <c r="L35" s="3"/>
      <c r="M35" s="3"/>
      <c r="N35" s="3">
        <v>916.97</v>
      </c>
      <c r="O35" s="3">
        <v>0.08</v>
      </c>
      <c r="P35" s="40"/>
      <c r="Q35" s="3">
        <f t="shared" si="9"/>
        <v>917.05000000000007</v>
      </c>
      <c r="R35" s="24">
        <f t="shared" si="10"/>
        <v>6363.78</v>
      </c>
      <c r="S35" s="26">
        <v>458.49</v>
      </c>
      <c r="T35" s="26"/>
      <c r="U35" s="27"/>
      <c r="V35" s="28">
        <f t="shared" si="11"/>
        <v>458.49</v>
      </c>
    </row>
    <row r="36" spans="1:22" ht="21" x14ac:dyDescent="0.35">
      <c r="A36" s="1"/>
      <c r="B36" s="1" t="s">
        <v>78</v>
      </c>
      <c r="C36" s="2" t="s">
        <v>141</v>
      </c>
      <c r="D36" s="1" t="s">
        <v>79</v>
      </c>
      <c r="E36" s="3">
        <v>7741.55</v>
      </c>
      <c r="F36" s="64">
        <v>15</v>
      </c>
      <c r="G36" s="3"/>
      <c r="H36" s="3"/>
      <c r="I36" s="29"/>
      <c r="J36" s="3"/>
      <c r="K36" s="3">
        <f t="shared" si="8"/>
        <v>7741.55</v>
      </c>
      <c r="L36" s="3">
        <v>0</v>
      </c>
      <c r="M36" s="3"/>
      <c r="N36" s="3">
        <v>1015.37</v>
      </c>
      <c r="O36" s="3">
        <v>-7.0000000000000007E-2</v>
      </c>
      <c r="P36" s="3"/>
      <c r="Q36" s="3">
        <f t="shared" si="9"/>
        <v>1015.3</v>
      </c>
      <c r="R36" s="24">
        <f t="shared" si="10"/>
        <v>6726.25</v>
      </c>
      <c r="S36" s="26">
        <v>471.48</v>
      </c>
      <c r="T36" s="26"/>
      <c r="U36" s="26"/>
      <c r="V36" s="28">
        <f t="shared" si="11"/>
        <v>471.48</v>
      </c>
    </row>
    <row r="37" spans="1:22" ht="21" x14ac:dyDescent="0.35">
      <c r="A37" s="1"/>
      <c r="B37" s="1" t="s">
        <v>80</v>
      </c>
      <c r="C37" s="2" t="s">
        <v>81</v>
      </c>
      <c r="D37" s="1" t="s">
        <v>82</v>
      </c>
      <c r="E37" s="3">
        <v>7280.83</v>
      </c>
      <c r="F37" s="64">
        <v>15</v>
      </c>
      <c r="G37" s="37">
        <v>1387</v>
      </c>
      <c r="H37" s="3"/>
      <c r="I37" s="29"/>
      <c r="J37" s="3"/>
      <c r="K37" s="3">
        <f t="shared" si="8"/>
        <v>7280.83</v>
      </c>
      <c r="L37" s="3">
        <v>0</v>
      </c>
      <c r="M37" s="3"/>
      <c r="N37" s="3">
        <v>916.97</v>
      </c>
      <c r="O37" s="3">
        <v>-0.02</v>
      </c>
      <c r="P37" s="40">
        <f>ROUND(E37*0.115,2)</f>
        <v>837.3</v>
      </c>
      <c r="Q37" s="3">
        <f t="shared" si="9"/>
        <v>3141.25</v>
      </c>
      <c r="R37" s="24">
        <f t="shared" si="10"/>
        <v>4139.58</v>
      </c>
      <c r="S37" s="26">
        <v>458.49</v>
      </c>
      <c r="T37" s="26">
        <f>ROUND(+E37*17.5%,2)+ROUND(E37*3%,2)</f>
        <v>1492.5700000000002</v>
      </c>
      <c r="U37" s="27">
        <f>ROUND(+E37*2%,2)</f>
        <v>145.62</v>
      </c>
      <c r="V37" s="28">
        <f t="shared" si="11"/>
        <v>2096.6800000000003</v>
      </c>
    </row>
    <row r="38" spans="1:22" ht="21" x14ac:dyDescent="0.35">
      <c r="A38" s="1"/>
      <c r="B38" s="1" t="s">
        <v>83</v>
      </c>
      <c r="C38" s="2" t="s">
        <v>84</v>
      </c>
      <c r="D38" s="1" t="s">
        <v>85</v>
      </c>
      <c r="E38" s="3">
        <f>7280.83/15*14</f>
        <v>6795.4413333333332</v>
      </c>
      <c r="F38" s="64">
        <v>14</v>
      </c>
      <c r="G38" s="37">
        <v>1945</v>
      </c>
      <c r="H38" s="3"/>
      <c r="I38" s="38"/>
      <c r="J38" s="3"/>
      <c r="K38" s="3">
        <f t="shared" si="8"/>
        <v>6795.4413333333332</v>
      </c>
      <c r="L38" s="3">
        <v>0</v>
      </c>
      <c r="M38" s="3"/>
      <c r="N38" s="3">
        <v>813.29</v>
      </c>
      <c r="O38" s="3">
        <v>-0.11</v>
      </c>
      <c r="P38" s="40">
        <f>ROUND(E38*0.115,2)</f>
        <v>781.48</v>
      </c>
      <c r="Q38" s="3">
        <f t="shared" si="9"/>
        <v>3539.66</v>
      </c>
      <c r="R38" s="24">
        <f t="shared" si="10"/>
        <v>3255.7813333333334</v>
      </c>
      <c r="S38" s="26">
        <v>458.49</v>
      </c>
      <c r="T38" s="26">
        <f>ROUND(+E38*17.5%,2)+ROUND(E38*3%,2)</f>
        <v>1393.06</v>
      </c>
      <c r="U38" s="27">
        <f>ROUND(+E38*2%,2)</f>
        <v>135.91</v>
      </c>
      <c r="V38" s="28">
        <f t="shared" si="11"/>
        <v>1987.46</v>
      </c>
    </row>
    <row r="39" spans="1:22" ht="21" x14ac:dyDescent="0.35">
      <c r="A39" s="1"/>
      <c r="B39" s="1" t="s">
        <v>86</v>
      </c>
      <c r="C39" s="2" t="s">
        <v>87</v>
      </c>
      <c r="D39" s="1" t="s">
        <v>85</v>
      </c>
      <c r="E39" s="3">
        <v>7280.83</v>
      </c>
      <c r="F39" s="64">
        <v>15</v>
      </c>
      <c r="G39" s="37">
        <v>2427</v>
      </c>
      <c r="H39" s="3"/>
      <c r="I39" s="29"/>
      <c r="J39" s="3"/>
      <c r="K39" s="3">
        <f t="shared" si="8"/>
        <v>7280.83</v>
      </c>
      <c r="L39" s="3">
        <v>0</v>
      </c>
      <c r="M39" s="3"/>
      <c r="N39" s="3">
        <v>916.97</v>
      </c>
      <c r="O39" s="3">
        <v>-0.02</v>
      </c>
      <c r="P39" s="40">
        <f>ROUND(E39*0.115,2)</f>
        <v>837.3</v>
      </c>
      <c r="Q39" s="3">
        <f t="shared" si="9"/>
        <v>4181.25</v>
      </c>
      <c r="R39" s="24">
        <f t="shared" si="10"/>
        <v>3099.58</v>
      </c>
      <c r="S39" s="26">
        <v>458.49</v>
      </c>
      <c r="T39" s="26">
        <f>ROUND(+E39*17.5%,2)+ROUND(E39*3%,2)</f>
        <v>1492.5700000000002</v>
      </c>
      <c r="U39" s="27">
        <f>ROUND(+E39*2%,2)</f>
        <v>145.62</v>
      </c>
      <c r="V39" s="28">
        <f t="shared" si="11"/>
        <v>2096.6800000000003</v>
      </c>
    </row>
    <row r="40" spans="1:22" ht="21" x14ac:dyDescent="0.35">
      <c r="A40" s="1"/>
      <c r="B40" s="1" t="s">
        <v>88</v>
      </c>
      <c r="C40" s="2" t="s">
        <v>89</v>
      </c>
      <c r="D40" s="1" t="s">
        <v>85</v>
      </c>
      <c r="E40" s="3">
        <v>7280.83</v>
      </c>
      <c r="F40" s="64">
        <v>15</v>
      </c>
      <c r="G40" s="3"/>
      <c r="H40" s="3"/>
      <c r="I40" s="38"/>
      <c r="J40" s="3"/>
      <c r="K40" s="3">
        <f t="shared" si="8"/>
        <v>7280.83</v>
      </c>
      <c r="L40" s="3">
        <v>0</v>
      </c>
      <c r="M40" s="3"/>
      <c r="N40" s="3">
        <v>916.97</v>
      </c>
      <c r="O40" s="3">
        <v>0.08</v>
      </c>
      <c r="P40" s="3"/>
      <c r="Q40" s="3">
        <f t="shared" si="9"/>
        <v>917.05000000000007</v>
      </c>
      <c r="R40" s="24">
        <f t="shared" si="10"/>
        <v>6363.78</v>
      </c>
      <c r="S40" s="26">
        <v>458.49</v>
      </c>
      <c r="T40" s="26"/>
      <c r="U40" s="26"/>
      <c r="V40" s="28">
        <f t="shared" si="11"/>
        <v>458.49</v>
      </c>
    </row>
    <row r="41" spans="1:22" ht="21" x14ac:dyDescent="0.35">
      <c r="A41" s="1"/>
      <c r="B41" t="s">
        <v>90</v>
      </c>
      <c r="C41" s="2" t="s">
        <v>91</v>
      </c>
      <c r="D41" t="s">
        <v>92</v>
      </c>
      <c r="E41" s="3">
        <v>7280.83</v>
      </c>
      <c r="F41" s="64">
        <v>15</v>
      </c>
      <c r="G41" s="3"/>
      <c r="H41" s="3"/>
      <c r="I41" s="38"/>
      <c r="J41" s="3"/>
      <c r="K41" s="3">
        <f t="shared" si="8"/>
        <v>7280.83</v>
      </c>
      <c r="L41" s="3">
        <v>0</v>
      </c>
      <c r="M41" s="3"/>
      <c r="N41" s="3">
        <v>916.97</v>
      </c>
      <c r="O41" s="3">
        <v>-0.02</v>
      </c>
      <c r="P41" s="40">
        <f>ROUND(E41*0.115,2)</f>
        <v>837.3</v>
      </c>
      <c r="Q41" s="3">
        <f t="shared" si="9"/>
        <v>1754.25</v>
      </c>
      <c r="R41" s="24">
        <f t="shared" si="10"/>
        <v>5526.58</v>
      </c>
      <c r="S41" s="26">
        <v>458.49</v>
      </c>
      <c r="T41" s="26">
        <f>ROUND(+E41*17.5%,2)+ROUND(E41*3%,2)</f>
        <v>1492.5700000000002</v>
      </c>
      <c r="U41" s="27">
        <f>ROUND(+E41*2%,2)</f>
        <v>145.62</v>
      </c>
      <c r="V41" s="28">
        <f t="shared" si="11"/>
        <v>2096.6800000000003</v>
      </c>
    </row>
    <row r="42" spans="1:22" ht="21" x14ac:dyDescent="0.35">
      <c r="A42" s="1"/>
      <c r="B42" s="1" t="s">
        <v>93</v>
      </c>
      <c r="C42" s="2" t="s">
        <v>94</v>
      </c>
      <c r="D42" s="1" t="s">
        <v>92</v>
      </c>
      <c r="E42" s="3">
        <v>7280.83</v>
      </c>
      <c r="F42" s="64">
        <v>15</v>
      </c>
      <c r="G42" s="37">
        <v>2062</v>
      </c>
      <c r="H42" s="3"/>
      <c r="I42" s="38">
        <v>15.02</v>
      </c>
      <c r="J42" s="3"/>
      <c r="K42" s="3">
        <f t="shared" si="8"/>
        <v>7265.8099999999995</v>
      </c>
      <c r="L42" s="3">
        <v>0</v>
      </c>
      <c r="M42" s="3"/>
      <c r="N42" s="3">
        <v>916.97</v>
      </c>
      <c r="O42" s="3">
        <v>-0.04</v>
      </c>
      <c r="P42" s="40">
        <f>ROUND(E42*0.115,2)</f>
        <v>837.3</v>
      </c>
      <c r="Q42" s="3">
        <f t="shared" si="9"/>
        <v>3816.23</v>
      </c>
      <c r="R42" s="24">
        <f t="shared" si="10"/>
        <v>3449.5799999999995</v>
      </c>
      <c r="S42" s="26">
        <v>458.49</v>
      </c>
      <c r="T42" s="26">
        <f>ROUND(+E42*17.5%,2)+ROUND(E42*3%,2)</f>
        <v>1492.5700000000002</v>
      </c>
      <c r="U42" s="27">
        <f>ROUND(+E42*2%,2)</f>
        <v>145.62</v>
      </c>
      <c r="V42" s="28">
        <f t="shared" si="11"/>
        <v>2096.6800000000003</v>
      </c>
    </row>
    <row r="43" spans="1:22" ht="21" x14ac:dyDescent="0.35">
      <c r="A43" s="1"/>
      <c r="B43" s="1" t="s">
        <v>95</v>
      </c>
      <c r="C43" s="2" t="s">
        <v>162</v>
      </c>
      <c r="D43" s="1" t="s">
        <v>97</v>
      </c>
      <c r="E43" s="3">
        <v>0</v>
      </c>
      <c r="F43" s="64">
        <v>15</v>
      </c>
      <c r="G43" s="3"/>
      <c r="H43" s="3"/>
      <c r="I43" s="29"/>
      <c r="J43" s="3"/>
      <c r="K43" s="3">
        <f t="shared" si="8"/>
        <v>0</v>
      </c>
      <c r="L43" s="3">
        <v>0</v>
      </c>
      <c r="M43" s="3"/>
      <c r="N43" s="3">
        <v>0</v>
      </c>
      <c r="O43" s="3">
        <v>0</v>
      </c>
      <c r="P43" s="57"/>
      <c r="Q43" s="3">
        <f t="shared" si="9"/>
        <v>0</v>
      </c>
      <c r="R43" s="24">
        <f t="shared" si="10"/>
        <v>0</v>
      </c>
      <c r="S43" s="26">
        <v>0</v>
      </c>
      <c r="T43" s="26"/>
      <c r="U43" s="26"/>
      <c r="V43" s="28">
        <f t="shared" si="11"/>
        <v>0</v>
      </c>
    </row>
    <row r="44" spans="1:22" ht="21" x14ac:dyDescent="0.35">
      <c r="A44" s="1"/>
      <c r="B44" s="1" t="s">
        <v>98</v>
      </c>
      <c r="C44" s="2" t="s">
        <v>99</v>
      </c>
      <c r="D44" s="1" t="s">
        <v>97</v>
      </c>
      <c r="E44" s="3">
        <v>7280.83</v>
      </c>
      <c r="F44" s="64">
        <v>15</v>
      </c>
      <c r="G44" s="3"/>
      <c r="H44" s="3"/>
      <c r="I44" s="29">
        <v>4.62</v>
      </c>
      <c r="J44" s="3"/>
      <c r="K44" s="3">
        <f t="shared" si="8"/>
        <v>7276.21</v>
      </c>
      <c r="L44" s="3">
        <v>0</v>
      </c>
      <c r="M44" s="3"/>
      <c r="N44" s="3">
        <v>916.97</v>
      </c>
      <c r="O44" s="3">
        <v>0.06</v>
      </c>
      <c r="P44" s="57"/>
      <c r="Q44" s="3">
        <f t="shared" si="9"/>
        <v>917.03</v>
      </c>
      <c r="R44" s="24">
        <f t="shared" si="10"/>
        <v>6359.18</v>
      </c>
      <c r="S44" s="26">
        <v>458.49</v>
      </c>
      <c r="T44" s="26"/>
      <c r="U44" s="26"/>
      <c r="V44" s="28">
        <f t="shared" si="11"/>
        <v>458.49</v>
      </c>
    </row>
    <row r="45" spans="1:22" ht="21" x14ac:dyDescent="0.35">
      <c r="A45" s="1"/>
      <c r="B45" t="s">
        <v>100</v>
      </c>
      <c r="C45" s="2" t="s">
        <v>101</v>
      </c>
      <c r="D45" t="s">
        <v>102</v>
      </c>
      <c r="E45" s="3">
        <v>7280.83</v>
      </c>
      <c r="F45" s="64">
        <v>15</v>
      </c>
      <c r="G45" s="3"/>
      <c r="H45" s="3"/>
      <c r="I45" s="29"/>
      <c r="J45" s="3"/>
      <c r="K45" s="3">
        <f t="shared" si="8"/>
        <v>7280.83</v>
      </c>
      <c r="L45" s="3">
        <v>0</v>
      </c>
      <c r="M45" s="3"/>
      <c r="N45" s="3">
        <v>916.97</v>
      </c>
      <c r="O45" s="3">
        <v>0.08</v>
      </c>
      <c r="P45" s="57"/>
      <c r="Q45" s="3">
        <f t="shared" si="9"/>
        <v>917.05000000000007</v>
      </c>
      <c r="R45" s="24">
        <f t="shared" si="10"/>
        <v>6363.78</v>
      </c>
      <c r="S45" s="26">
        <v>458.49</v>
      </c>
      <c r="T45" s="26"/>
      <c r="U45" s="26"/>
      <c r="V45" s="28">
        <f t="shared" si="11"/>
        <v>458.49</v>
      </c>
    </row>
    <row r="46" spans="1:22" ht="21" x14ac:dyDescent="0.35">
      <c r="A46" s="1"/>
      <c r="B46" t="s">
        <v>103</v>
      </c>
      <c r="C46" s="2" t="s">
        <v>104</v>
      </c>
      <c r="D46" t="s">
        <v>102</v>
      </c>
      <c r="E46" s="3">
        <v>7280.83</v>
      </c>
      <c r="F46" s="64">
        <v>15</v>
      </c>
      <c r="G46" s="37">
        <v>483</v>
      </c>
      <c r="H46" s="3"/>
      <c r="I46" s="29"/>
      <c r="J46" s="3"/>
      <c r="K46" s="3">
        <f t="shared" si="8"/>
        <v>7280.83</v>
      </c>
      <c r="L46" s="3">
        <v>0</v>
      </c>
      <c r="M46" s="3"/>
      <c r="N46" s="3">
        <v>916.97</v>
      </c>
      <c r="O46" s="3">
        <v>-0.02</v>
      </c>
      <c r="P46" s="40">
        <f>ROUND(E46*0.115,2)</f>
        <v>837.3</v>
      </c>
      <c r="Q46" s="3">
        <f t="shared" si="9"/>
        <v>2237.25</v>
      </c>
      <c r="R46" s="24">
        <f t="shared" si="10"/>
        <v>5043.58</v>
      </c>
      <c r="S46" s="26">
        <v>458.49</v>
      </c>
      <c r="T46" s="26">
        <f>ROUND(+E46*17.5%,2)+ROUND(E46*3%,2)</f>
        <v>1492.5700000000002</v>
      </c>
      <c r="U46" s="27">
        <f>ROUND(+E46*2%,2)</f>
        <v>145.62</v>
      </c>
      <c r="V46" s="28">
        <f t="shared" si="11"/>
        <v>2096.6800000000003</v>
      </c>
    </row>
    <row r="47" spans="1:22" ht="21" x14ac:dyDescent="0.35">
      <c r="A47" s="1"/>
      <c r="B47" t="s">
        <v>105</v>
      </c>
      <c r="C47" s="2" t="s">
        <v>106</v>
      </c>
      <c r="D47" t="s">
        <v>102</v>
      </c>
      <c r="E47" s="3">
        <v>7280.83</v>
      </c>
      <c r="F47" s="64">
        <v>15</v>
      </c>
      <c r="G47" s="3"/>
      <c r="H47" s="3"/>
      <c r="I47" s="29"/>
      <c r="J47" s="3"/>
      <c r="K47" s="3">
        <f t="shared" si="8"/>
        <v>7280.83</v>
      </c>
      <c r="L47" s="3">
        <v>0</v>
      </c>
      <c r="M47" s="3"/>
      <c r="N47" s="3">
        <v>916.97</v>
      </c>
      <c r="O47" s="3">
        <v>-0.02</v>
      </c>
      <c r="P47" s="40">
        <f>ROUND(E47*0.115,2)</f>
        <v>837.3</v>
      </c>
      <c r="Q47" s="3">
        <f t="shared" si="9"/>
        <v>1754.25</v>
      </c>
      <c r="R47" s="24">
        <f t="shared" si="10"/>
        <v>5526.58</v>
      </c>
      <c r="S47" s="26">
        <v>458.49</v>
      </c>
      <c r="T47" s="26">
        <f>ROUND(+E47*17.5%,2)+ROUND(E47*3%,2)</f>
        <v>1492.5700000000002</v>
      </c>
      <c r="U47" s="27">
        <f>ROUND(+E47*2%,2)</f>
        <v>145.62</v>
      </c>
      <c r="V47" s="28">
        <f t="shared" si="11"/>
        <v>2096.6800000000003</v>
      </c>
    </row>
    <row r="48" spans="1:22" ht="21" x14ac:dyDescent="0.35">
      <c r="A48" s="1"/>
      <c r="B48" t="s">
        <v>107</v>
      </c>
      <c r="C48" s="2" t="s">
        <v>108</v>
      </c>
      <c r="D48" t="s">
        <v>102</v>
      </c>
      <c r="E48" s="3">
        <v>7280.83</v>
      </c>
      <c r="F48" s="64">
        <v>15</v>
      </c>
      <c r="G48" s="3"/>
      <c r="H48" s="3"/>
      <c r="I48" s="29"/>
      <c r="J48" s="3"/>
      <c r="K48" s="3">
        <f t="shared" si="8"/>
        <v>7280.83</v>
      </c>
      <c r="L48" s="3">
        <v>0</v>
      </c>
      <c r="M48" s="3"/>
      <c r="N48" s="3">
        <v>916.97</v>
      </c>
      <c r="O48" s="3">
        <v>0.08</v>
      </c>
      <c r="P48" s="30"/>
      <c r="Q48" s="3">
        <f t="shared" si="9"/>
        <v>917.05000000000007</v>
      </c>
      <c r="R48" s="43">
        <f t="shared" si="10"/>
        <v>6363.78</v>
      </c>
      <c r="S48" s="26">
        <v>458.49</v>
      </c>
      <c r="T48" s="26"/>
      <c r="U48" s="31"/>
      <c r="V48" s="28">
        <f t="shared" si="11"/>
        <v>458.49</v>
      </c>
    </row>
    <row r="49" spans="1:22" ht="21" x14ac:dyDescent="0.35">
      <c r="A49" s="1"/>
      <c r="B49" t="s">
        <v>109</v>
      </c>
      <c r="C49" s="2" t="s">
        <v>110</v>
      </c>
      <c r="D49" t="s">
        <v>102</v>
      </c>
      <c r="E49" s="3">
        <v>7280.83</v>
      </c>
      <c r="F49" s="64">
        <v>15</v>
      </c>
      <c r="G49" s="3"/>
      <c r="H49" s="3"/>
      <c r="I49" s="38">
        <v>19.649999999999999</v>
      </c>
      <c r="J49" s="3"/>
      <c r="K49" s="3">
        <f t="shared" si="8"/>
        <v>7261.18</v>
      </c>
      <c r="L49" s="3">
        <v>0</v>
      </c>
      <c r="M49" s="3"/>
      <c r="N49" s="3">
        <v>916.97</v>
      </c>
      <c r="O49" s="3">
        <v>0.03</v>
      </c>
      <c r="P49" s="3"/>
      <c r="Q49" s="3">
        <f t="shared" si="9"/>
        <v>917</v>
      </c>
      <c r="R49" s="24">
        <f t="shared" si="10"/>
        <v>6344.18</v>
      </c>
      <c r="S49" s="26">
        <v>458.49</v>
      </c>
      <c r="T49" s="26"/>
      <c r="U49" s="26"/>
      <c r="V49" s="28">
        <f t="shared" si="11"/>
        <v>458.49</v>
      </c>
    </row>
    <row r="50" spans="1:22" ht="21" x14ac:dyDescent="0.35">
      <c r="A50" s="1"/>
      <c r="B50" t="s">
        <v>111</v>
      </c>
      <c r="C50" s="2" t="s">
        <v>139</v>
      </c>
      <c r="D50" t="s">
        <v>112</v>
      </c>
      <c r="E50" s="3">
        <v>4532.5</v>
      </c>
      <c r="F50" s="64">
        <v>15</v>
      </c>
      <c r="G50" s="3"/>
      <c r="H50" s="3"/>
      <c r="I50" s="29"/>
      <c r="J50" s="3"/>
      <c r="K50" s="3">
        <f t="shared" si="8"/>
        <v>4532.5</v>
      </c>
      <c r="L50" s="3"/>
      <c r="M50" s="3"/>
      <c r="N50" s="3">
        <v>385.85</v>
      </c>
      <c r="O50" s="3">
        <v>-0.05</v>
      </c>
      <c r="P50" s="3"/>
      <c r="Q50" s="3">
        <f t="shared" si="9"/>
        <v>385.8</v>
      </c>
      <c r="R50" s="44">
        <f t="shared" si="10"/>
        <v>4146.7</v>
      </c>
      <c r="S50" s="25">
        <v>380.95</v>
      </c>
      <c r="T50" s="26"/>
      <c r="U50" s="31"/>
      <c r="V50" s="28">
        <f t="shared" si="11"/>
        <v>380.95</v>
      </c>
    </row>
    <row r="51" spans="1:22" ht="18.75" x14ac:dyDescent="0.3">
      <c r="A51" s="1"/>
      <c r="B51" s="19" t="s">
        <v>29</v>
      </c>
      <c r="C51" s="33"/>
      <c r="D51" s="34"/>
      <c r="E51" s="35">
        <f>SUM(E33:E50)</f>
        <v>113720.28133333335</v>
      </c>
      <c r="F51" s="35"/>
      <c r="G51" s="35">
        <f>SUM(G33:G50)</f>
        <v>8304</v>
      </c>
      <c r="H51" s="35">
        <f>SUM(H33:H48)</f>
        <v>0</v>
      </c>
      <c r="I51" s="35">
        <f>SUM(I33:I50)</f>
        <v>39.29</v>
      </c>
      <c r="J51" s="35">
        <f>SUM(J33:J48)</f>
        <v>0</v>
      </c>
      <c r="K51" s="35">
        <f t="shared" ref="K51:V51" si="12">SUM(K33:K50)</f>
        <v>113680.99133333334</v>
      </c>
      <c r="L51" s="35">
        <f t="shared" si="12"/>
        <v>0</v>
      </c>
      <c r="M51" s="35">
        <f t="shared" si="12"/>
        <v>0</v>
      </c>
      <c r="N51" s="35">
        <f t="shared" si="12"/>
        <v>14135.119999999997</v>
      </c>
      <c r="O51" s="35">
        <f t="shared" si="12"/>
        <v>5.9999999999999984E-2</v>
      </c>
      <c r="P51" s="35">
        <f t="shared" si="12"/>
        <v>6642.5800000000008</v>
      </c>
      <c r="Q51" s="35">
        <f t="shared" si="12"/>
        <v>29081.759999999995</v>
      </c>
      <c r="R51" s="35">
        <f t="shared" si="12"/>
        <v>84599.231333333344</v>
      </c>
      <c r="S51" s="35">
        <f t="shared" si="12"/>
        <v>7271.2899999999981</v>
      </c>
      <c r="T51" s="35">
        <f t="shared" si="12"/>
        <v>11841.05</v>
      </c>
      <c r="U51" s="35">
        <f t="shared" si="12"/>
        <v>1155.25</v>
      </c>
      <c r="V51" s="35">
        <f t="shared" si="12"/>
        <v>20267.590000000007</v>
      </c>
    </row>
    <row r="52" spans="1:22" ht="18.75" x14ac:dyDescent="0.3">
      <c r="A52" s="1"/>
      <c r="B52" s="1"/>
      <c r="C52" s="2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6"/>
      <c r="S52" s="1"/>
      <c r="T52" s="1"/>
      <c r="U52" s="1"/>
      <c r="V52" s="1"/>
    </row>
    <row r="53" spans="1:22" ht="18.75" x14ac:dyDescent="0.3">
      <c r="A53" s="1"/>
      <c r="B53" s="19" t="s">
        <v>113</v>
      </c>
      <c r="C53" s="33" t="s">
        <v>114</v>
      </c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6"/>
      <c r="S53" s="1"/>
      <c r="T53" s="1"/>
      <c r="U53" s="1"/>
      <c r="V53" s="1"/>
    </row>
    <row r="54" spans="1:22" ht="21" x14ac:dyDescent="0.35">
      <c r="A54" s="1"/>
      <c r="B54" s="1" t="s">
        <v>115</v>
      </c>
      <c r="C54" s="2" t="s">
        <v>142</v>
      </c>
      <c r="D54" s="1" t="s">
        <v>116</v>
      </c>
      <c r="E54" s="3">
        <v>7741.55</v>
      </c>
      <c r="F54" s="64">
        <v>15</v>
      </c>
      <c r="G54" s="36"/>
      <c r="H54" s="3"/>
      <c r="I54" s="29"/>
      <c r="J54" s="3"/>
      <c r="K54" s="3">
        <f t="shared" ref="K54:K59" si="13">E54+-I54</f>
        <v>7741.55</v>
      </c>
      <c r="L54" s="3"/>
      <c r="M54" s="3"/>
      <c r="N54" s="3">
        <v>1015.37</v>
      </c>
      <c r="O54" s="3">
        <v>-7.0000000000000007E-2</v>
      </c>
      <c r="P54" s="3"/>
      <c r="Q54" s="3">
        <f t="shared" ref="Q54:Q59" si="14">SUM(N54:P54)+G54</f>
        <v>1015.3</v>
      </c>
      <c r="R54" s="24">
        <f t="shared" ref="R54:R59" si="15">K54-Q54</f>
        <v>6726.25</v>
      </c>
      <c r="S54" s="26">
        <v>471.49</v>
      </c>
      <c r="T54" s="26"/>
      <c r="U54" s="26"/>
      <c r="V54" s="28">
        <f t="shared" ref="V54:V59" si="16">SUM(S54:U54)</f>
        <v>471.49</v>
      </c>
    </row>
    <row r="55" spans="1:22" ht="21" x14ac:dyDescent="0.35">
      <c r="A55" s="1"/>
      <c r="B55" s="1" t="s">
        <v>117</v>
      </c>
      <c r="C55" s="2" t="s">
        <v>118</v>
      </c>
      <c r="D55" s="1" t="s">
        <v>74</v>
      </c>
      <c r="E55" s="3">
        <v>7280.83</v>
      </c>
      <c r="F55" s="64">
        <v>15</v>
      </c>
      <c r="G55" s="3"/>
      <c r="H55" s="3"/>
      <c r="I55" s="29"/>
      <c r="J55" s="3"/>
      <c r="K55" s="3">
        <f t="shared" si="13"/>
        <v>7280.83</v>
      </c>
      <c r="L55" s="3"/>
      <c r="M55" s="3"/>
      <c r="N55" s="3">
        <v>916.97</v>
      </c>
      <c r="O55" s="3">
        <v>-0.02</v>
      </c>
      <c r="P55" s="23">
        <f>ROUND(E55*0.115,2)</f>
        <v>837.3</v>
      </c>
      <c r="Q55" s="3">
        <f t="shared" si="14"/>
        <v>1754.25</v>
      </c>
      <c r="R55" s="24">
        <f t="shared" si="15"/>
        <v>5526.58</v>
      </c>
      <c r="S55" s="26">
        <v>458.49</v>
      </c>
      <c r="T55" s="26">
        <f>ROUND(+E55*17.5%,2)+ROUND(E55*3%,2)</f>
        <v>1492.5700000000002</v>
      </c>
      <c r="U55" s="27">
        <f>ROUND(+E55*2%,2)</f>
        <v>145.62</v>
      </c>
      <c r="V55" s="28">
        <f t="shared" si="16"/>
        <v>2096.6800000000003</v>
      </c>
    </row>
    <row r="56" spans="1:22" ht="21" x14ac:dyDescent="0.35">
      <c r="A56" s="1"/>
      <c r="B56" s="1" t="s">
        <v>119</v>
      </c>
      <c r="C56" s="2" t="s">
        <v>120</v>
      </c>
      <c r="D56" s="1" t="s">
        <v>102</v>
      </c>
      <c r="E56" s="3">
        <v>7280.83</v>
      </c>
      <c r="F56" s="64">
        <v>15</v>
      </c>
      <c r="G56" s="3"/>
      <c r="H56" s="3"/>
      <c r="I56" s="29"/>
      <c r="J56" s="3"/>
      <c r="K56" s="3">
        <f t="shared" si="13"/>
        <v>7280.83</v>
      </c>
      <c r="L56" s="3"/>
      <c r="M56" s="3"/>
      <c r="N56" s="3">
        <v>916.97</v>
      </c>
      <c r="O56" s="3">
        <v>-0.02</v>
      </c>
      <c r="P56" s="23">
        <f>ROUND(E56*0.115,2)</f>
        <v>837.3</v>
      </c>
      <c r="Q56" s="3">
        <f t="shared" si="14"/>
        <v>1754.25</v>
      </c>
      <c r="R56" s="24">
        <f t="shared" si="15"/>
        <v>5526.58</v>
      </c>
      <c r="S56" s="26">
        <v>458.49</v>
      </c>
      <c r="T56" s="26">
        <f>ROUND(+E56*17.5%,2)+ROUND(E56*3%,2)</f>
        <v>1492.5700000000002</v>
      </c>
      <c r="U56" s="27">
        <f>ROUND(+E56*2%,2)</f>
        <v>145.62</v>
      </c>
      <c r="V56" s="28">
        <f t="shared" si="16"/>
        <v>2096.6800000000003</v>
      </c>
    </row>
    <row r="57" spans="1:22" ht="87.75" x14ac:dyDescent="0.35">
      <c r="A57" s="1" t="s">
        <v>121</v>
      </c>
      <c r="B57" t="s">
        <v>122</v>
      </c>
      <c r="C57" s="2" t="s">
        <v>123</v>
      </c>
      <c r="D57" s="45" t="s">
        <v>124</v>
      </c>
      <c r="E57" s="3">
        <v>7063.16</v>
      </c>
      <c r="F57" s="64">
        <v>15</v>
      </c>
      <c r="G57" s="3"/>
      <c r="H57" s="3"/>
      <c r="I57" s="29"/>
      <c r="J57" s="3"/>
      <c r="K57" s="3">
        <f t="shared" si="13"/>
        <v>7063.16</v>
      </c>
      <c r="L57" s="3"/>
      <c r="M57" s="3"/>
      <c r="N57" s="3">
        <v>870.48</v>
      </c>
      <c r="O57" s="3">
        <v>0.12</v>
      </c>
      <c r="P57" s="3"/>
      <c r="Q57" s="3">
        <f t="shared" si="14"/>
        <v>870.6</v>
      </c>
      <c r="R57" s="24">
        <f t="shared" si="15"/>
        <v>6192.5599999999995</v>
      </c>
      <c r="S57" s="26">
        <v>452.34</v>
      </c>
      <c r="T57" s="26"/>
      <c r="U57" s="26"/>
      <c r="V57" s="28">
        <f t="shared" si="16"/>
        <v>452.34</v>
      </c>
    </row>
    <row r="58" spans="1:22" ht="87.75" x14ac:dyDescent="0.35">
      <c r="A58" s="1"/>
      <c r="B58" t="s">
        <v>125</v>
      </c>
      <c r="C58" s="2" t="s">
        <v>126</v>
      </c>
      <c r="D58" s="45" t="s">
        <v>124</v>
      </c>
      <c r="E58" s="3">
        <v>7063.16</v>
      </c>
      <c r="F58" s="64">
        <v>15</v>
      </c>
      <c r="G58" s="3"/>
      <c r="H58" s="3"/>
      <c r="I58" s="29">
        <v>7.85</v>
      </c>
      <c r="J58" s="3"/>
      <c r="K58" s="3">
        <f t="shared" si="13"/>
        <v>7055.3099999999995</v>
      </c>
      <c r="L58" s="3"/>
      <c r="M58" s="3"/>
      <c r="N58" s="3">
        <v>870.48</v>
      </c>
      <c r="O58" s="3">
        <v>7.0000000000000007E-2</v>
      </c>
      <c r="P58" s="3"/>
      <c r="Q58" s="3">
        <f t="shared" si="14"/>
        <v>870.55000000000007</v>
      </c>
      <c r="R58" s="24">
        <f t="shared" si="15"/>
        <v>6184.7599999999993</v>
      </c>
      <c r="S58" s="26">
        <v>452.34</v>
      </c>
      <c r="T58" s="26"/>
      <c r="U58" s="26"/>
      <c r="V58" s="28">
        <f t="shared" si="16"/>
        <v>452.34</v>
      </c>
    </row>
    <row r="59" spans="1:22" ht="87.75" x14ac:dyDescent="0.35">
      <c r="A59" s="1"/>
      <c r="B59" t="s">
        <v>127</v>
      </c>
      <c r="C59" s="2" t="s">
        <v>128</v>
      </c>
      <c r="D59" s="45" t="s">
        <v>124</v>
      </c>
      <c r="E59" s="3">
        <v>7063.16</v>
      </c>
      <c r="F59" s="64">
        <v>15</v>
      </c>
      <c r="G59" s="37">
        <v>1178</v>
      </c>
      <c r="H59" s="3"/>
      <c r="I59" s="29"/>
      <c r="J59" s="3"/>
      <c r="K59" s="3">
        <f t="shared" si="13"/>
        <v>7063.16</v>
      </c>
      <c r="L59" s="3"/>
      <c r="M59" s="3"/>
      <c r="N59" s="3">
        <v>870.48</v>
      </c>
      <c r="O59" s="3">
        <v>0.05</v>
      </c>
      <c r="P59" s="40">
        <f>ROUND(E59*0.115,2)</f>
        <v>812.26</v>
      </c>
      <c r="Q59" s="3">
        <f t="shared" si="14"/>
        <v>2860.79</v>
      </c>
      <c r="R59" s="24">
        <f t="shared" si="15"/>
        <v>4202.37</v>
      </c>
      <c r="S59" s="26">
        <v>452.34</v>
      </c>
      <c r="T59" s="26">
        <f>ROUND(+E59*17.5%,2)+ROUND(E59*3%,2)</f>
        <v>1447.94</v>
      </c>
      <c r="U59" s="27">
        <f>ROUND(+E59*2%,2)</f>
        <v>141.26</v>
      </c>
      <c r="V59" s="28">
        <f t="shared" si="16"/>
        <v>2041.54</v>
      </c>
    </row>
    <row r="60" spans="1:22" ht="18.75" x14ac:dyDescent="0.3">
      <c r="A60" s="1"/>
      <c r="B60" s="19" t="s">
        <v>29</v>
      </c>
      <c r="C60" s="33"/>
      <c r="D60" s="34"/>
      <c r="E60" s="35">
        <f>SUM(E54:E59)</f>
        <v>43492.69</v>
      </c>
      <c r="F60" s="35"/>
      <c r="G60" s="35">
        <f t="shared" ref="G60:J60" si="17">SUM(G54:G59)</f>
        <v>1178</v>
      </c>
      <c r="H60" s="35">
        <f t="shared" si="17"/>
        <v>0</v>
      </c>
      <c r="I60" s="35">
        <f>SUM(I54:I59)</f>
        <v>7.85</v>
      </c>
      <c r="J60" s="35">
        <f t="shared" si="17"/>
        <v>0</v>
      </c>
      <c r="K60" s="35">
        <f>SUM(K54:K59)</f>
        <v>43484.84</v>
      </c>
      <c r="L60" s="35">
        <f t="shared" ref="L60:V60" si="18">SUM(L54:L59)</f>
        <v>0</v>
      </c>
      <c r="M60" s="35">
        <f t="shared" si="18"/>
        <v>0</v>
      </c>
      <c r="N60" s="35">
        <f t="shared" si="18"/>
        <v>5460.75</v>
      </c>
      <c r="O60" s="35">
        <f t="shared" si="18"/>
        <v>0.13</v>
      </c>
      <c r="P60" s="35">
        <f t="shared" si="18"/>
        <v>2486.8599999999997</v>
      </c>
      <c r="Q60" s="35">
        <f t="shared" si="18"/>
        <v>9125.7400000000016</v>
      </c>
      <c r="R60" s="35">
        <f>SUM(R54:R59)</f>
        <v>34359.1</v>
      </c>
      <c r="S60" s="35">
        <f t="shared" si="18"/>
        <v>2745.4900000000002</v>
      </c>
      <c r="T60" s="35">
        <f t="shared" si="18"/>
        <v>4433.08</v>
      </c>
      <c r="U60" s="35">
        <f t="shared" si="18"/>
        <v>432.5</v>
      </c>
      <c r="V60" s="35">
        <f t="shared" si="18"/>
        <v>7611.0700000000006</v>
      </c>
    </row>
    <row r="61" spans="1:22" ht="18.75" x14ac:dyDescent="0.3">
      <c r="A61" s="1"/>
      <c r="B61" s="19"/>
      <c r="C61" s="2"/>
      <c r="D61" s="1"/>
      <c r="E61" s="3"/>
      <c r="F61" s="3"/>
      <c r="G61" s="3"/>
      <c r="H61" s="3"/>
      <c r="I61" s="3"/>
      <c r="J61" s="3"/>
      <c r="K61" s="46"/>
      <c r="L61" s="46"/>
      <c r="M61" s="46"/>
      <c r="N61" s="46"/>
      <c r="O61" s="46"/>
      <c r="P61" s="46"/>
      <c r="Q61" s="46"/>
      <c r="R61" s="47"/>
      <c r="S61" s="48"/>
      <c r="T61" s="48"/>
      <c r="U61" s="48"/>
      <c r="V61" s="48"/>
    </row>
    <row r="62" spans="1:22" ht="18.75" x14ac:dyDescent="0.3">
      <c r="A62" s="1"/>
      <c r="B62" s="19" t="s">
        <v>129</v>
      </c>
      <c r="C62" s="33" t="s">
        <v>130</v>
      </c>
      <c r="D62" s="1"/>
      <c r="E62" s="3"/>
      <c r="F62" s="3"/>
      <c r="G62" s="3"/>
      <c r="H62" s="3"/>
      <c r="I62" s="3"/>
      <c r="J62" s="3"/>
      <c r="K62" s="46"/>
      <c r="L62" s="46"/>
      <c r="M62" s="46"/>
      <c r="N62" s="46"/>
      <c r="O62" s="46"/>
      <c r="P62" s="46"/>
      <c r="Q62" s="46"/>
      <c r="R62" s="47"/>
      <c r="S62" s="48"/>
      <c r="T62" s="48"/>
      <c r="U62" s="48"/>
      <c r="V62" s="48"/>
    </row>
    <row r="63" spans="1:22" ht="21" x14ac:dyDescent="0.35">
      <c r="A63" s="1"/>
      <c r="B63" s="1" t="s">
        <v>131</v>
      </c>
      <c r="C63" s="2" t="s">
        <v>132</v>
      </c>
      <c r="D63" s="1" t="s">
        <v>34</v>
      </c>
      <c r="E63" s="3">
        <v>13520</v>
      </c>
      <c r="F63" s="64">
        <v>15</v>
      </c>
      <c r="G63" s="37">
        <v>2784</v>
      </c>
      <c r="H63" s="3"/>
      <c r="I63" s="3"/>
      <c r="J63" s="3"/>
      <c r="K63" s="3">
        <f>E63+-I63</f>
        <v>13520</v>
      </c>
      <c r="L63" s="3">
        <v>0</v>
      </c>
      <c r="M63" s="3"/>
      <c r="N63" s="3">
        <v>2283.5500000000002</v>
      </c>
      <c r="O63" s="3">
        <v>-0.06</v>
      </c>
      <c r="P63" s="40">
        <f>ROUND(E63*0.115,2)</f>
        <v>1554.8</v>
      </c>
      <c r="Q63" s="3">
        <f>SUM(N63:P63)+G63</f>
        <v>6622.29</v>
      </c>
      <c r="R63" s="24">
        <f>K63-Q63</f>
        <v>6897.71</v>
      </c>
      <c r="S63" s="25">
        <v>634.53</v>
      </c>
      <c r="T63" s="26">
        <f>ROUND(+E63*17.5%,2)+ROUND(E63*3%,2)</f>
        <v>2771.6</v>
      </c>
      <c r="U63" s="27">
        <f>ROUND(+E63*2%,2)</f>
        <v>270.39999999999998</v>
      </c>
      <c r="V63" s="28">
        <f>SUM(S63:U63)</f>
        <v>3676.53</v>
      </c>
    </row>
    <row r="64" spans="1:22" ht="18.75" x14ac:dyDescent="0.3">
      <c r="A64" s="1"/>
      <c r="B64" s="19" t="s">
        <v>29</v>
      </c>
      <c r="C64" s="1"/>
      <c r="D64" s="1"/>
      <c r="E64" s="35">
        <f>E63</f>
        <v>13520</v>
      </c>
      <c r="F64" s="35"/>
      <c r="G64" s="35">
        <f>+G63</f>
        <v>2784</v>
      </c>
      <c r="H64" s="35"/>
      <c r="I64" s="35">
        <f>I63</f>
        <v>0</v>
      </c>
      <c r="J64" s="35">
        <f>J63</f>
        <v>0</v>
      </c>
      <c r="K64" s="35">
        <f>K63</f>
        <v>13520</v>
      </c>
      <c r="L64" s="35">
        <f t="shared" ref="L64:V64" si="19">L63</f>
        <v>0</v>
      </c>
      <c r="M64" s="35">
        <f t="shared" si="19"/>
        <v>0</v>
      </c>
      <c r="N64" s="35">
        <f t="shared" si="19"/>
        <v>2283.5500000000002</v>
      </c>
      <c r="O64" s="35">
        <f t="shared" si="19"/>
        <v>-0.06</v>
      </c>
      <c r="P64" s="35">
        <f t="shared" si="19"/>
        <v>1554.8</v>
      </c>
      <c r="Q64" s="35">
        <f t="shared" si="19"/>
        <v>6622.29</v>
      </c>
      <c r="R64" s="35">
        <f>R63</f>
        <v>6897.71</v>
      </c>
      <c r="S64" s="35">
        <f t="shared" si="19"/>
        <v>634.53</v>
      </c>
      <c r="T64" s="35">
        <f t="shared" si="19"/>
        <v>2771.6</v>
      </c>
      <c r="U64" s="35">
        <f t="shared" si="19"/>
        <v>270.39999999999998</v>
      </c>
      <c r="V64" s="35">
        <f t="shared" si="19"/>
        <v>3676.53</v>
      </c>
    </row>
    <row r="65" spans="1:22" ht="18.75" x14ac:dyDescent="0.3">
      <c r="A65" s="1"/>
      <c r="B65" s="19"/>
      <c r="C65" s="1"/>
      <c r="D65" s="1"/>
      <c r="E65" s="3"/>
      <c r="F65" s="3"/>
      <c r="G65" s="3"/>
      <c r="H65" s="3"/>
      <c r="I65" s="3"/>
      <c r="J65" s="3"/>
      <c r="K65" s="46"/>
      <c r="L65" s="46"/>
      <c r="M65" s="46"/>
      <c r="N65" s="46"/>
      <c r="O65" s="46"/>
      <c r="P65" s="46"/>
      <c r="Q65" s="46"/>
      <c r="R65" s="47"/>
      <c r="S65" s="48"/>
      <c r="T65" s="48"/>
      <c r="U65" s="48"/>
      <c r="V65" s="48"/>
    </row>
    <row r="66" spans="1:22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49"/>
      <c r="S66" s="1"/>
      <c r="T66" s="1"/>
      <c r="U66" s="1"/>
      <c r="V66" s="1"/>
    </row>
    <row r="67" spans="1:22" ht="18.75" x14ac:dyDescent="0.3">
      <c r="A67" s="1"/>
      <c r="B67" s="1"/>
      <c r="C67" s="50" t="s">
        <v>133</v>
      </c>
      <c r="D67" s="1"/>
      <c r="E67" s="51">
        <f>E9+E23+E30+E51+E60+E64</f>
        <v>296172.45466666669</v>
      </c>
      <c r="F67" s="51"/>
      <c r="G67" s="52">
        <f>G9+G23+G30+G51+G60+G64</f>
        <v>22127.08</v>
      </c>
      <c r="H67" s="51"/>
      <c r="I67" s="51">
        <f t="shared" ref="I67:Q67" si="20">I9+I23+I30+I51+I60+I64</f>
        <v>134.14999999999998</v>
      </c>
      <c r="J67" s="51">
        <f t="shared" si="20"/>
        <v>0</v>
      </c>
      <c r="K67" s="51">
        <f t="shared" si="20"/>
        <v>296035.42466666666</v>
      </c>
      <c r="L67" s="51">
        <f t="shared" si="20"/>
        <v>8172.6200000000017</v>
      </c>
      <c r="M67" s="51">
        <f t="shared" si="20"/>
        <v>8172.4</v>
      </c>
      <c r="N67" s="51">
        <f t="shared" si="20"/>
        <v>38424.39</v>
      </c>
      <c r="O67" s="51">
        <f t="shared" si="20"/>
        <v>-0.18999999999999995</v>
      </c>
      <c r="P67" s="52">
        <f t="shared" si="20"/>
        <v>18741.490000000002</v>
      </c>
      <c r="Q67" s="51">
        <f t="shared" si="20"/>
        <v>79292.76999999999</v>
      </c>
      <c r="R67" s="53">
        <f>ROUND(+R9+R23+R30+R51+R60+R64,1)</f>
        <v>216742.7</v>
      </c>
      <c r="S67" s="51">
        <f>S9+S23+S30+S51+S60+S64</f>
        <v>18501.129999999997</v>
      </c>
      <c r="T67" s="58">
        <f>T64+T60+T51+T30+T23+T9</f>
        <v>33408.6031</v>
      </c>
      <c r="U67" s="52">
        <f>U9+U23+U30+U51+U60+U64</f>
        <v>3259.42</v>
      </c>
      <c r="V67" s="54">
        <f>V9+V23+V30+V51+V60+V64</f>
        <v>55169.153100000003</v>
      </c>
    </row>
    <row r="68" spans="1:22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51"/>
      <c r="T68" s="51"/>
      <c r="U68" s="1"/>
      <c r="V68" s="1"/>
    </row>
    <row r="69" spans="1:22" ht="15.75" x14ac:dyDescent="0.25">
      <c r="A69" s="1"/>
      <c r="B69" s="1"/>
      <c r="C69" t="s">
        <v>137</v>
      </c>
      <c r="D69" s="1"/>
      <c r="E69" s="3">
        <f>E7+E12+E14+E16+E17+E18+E26+E28+E34+E37+E38+E39+E41+E42+E46+E47+E55+E56+E59+E63</f>
        <v>162968.91466666668</v>
      </c>
      <c r="F69" s="3">
        <f>E69*17.5%</f>
        <v>28519.560066666669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</row>
    <row r="70" spans="1:22" ht="15.75" x14ac:dyDescent="0.25">
      <c r="A70" s="1"/>
      <c r="B70" s="1"/>
      <c r="C70" t="s">
        <v>138</v>
      </c>
      <c r="D70" s="1"/>
      <c r="E70" s="3">
        <f>E69</f>
        <v>162968.91466666668</v>
      </c>
      <c r="F70" s="3">
        <f>E70*3%</f>
        <v>4889.0674399999998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3">
        <f>SUM(F69:F70)</f>
        <v>33408.627506666671</v>
      </c>
      <c r="G71" s="3"/>
      <c r="H71" s="1"/>
      <c r="I71" s="26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6.5" thickBot="1" x14ac:dyDescent="0.3">
      <c r="A76" s="1"/>
      <c r="B76" s="1"/>
      <c r="C76" s="1"/>
      <c r="D76" s="1"/>
      <c r="E76" s="70"/>
      <c r="F76" s="70"/>
      <c r="G76" s="64"/>
      <c r="H76" s="64"/>
      <c r="I76" s="1"/>
      <c r="J76" s="1"/>
      <c r="K76" s="1"/>
      <c r="L76" s="1"/>
      <c r="M76" s="1"/>
      <c r="N76" s="1"/>
      <c r="O76" s="1"/>
      <c r="P76" s="71"/>
      <c r="Q76" s="71"/>
      <c r="R76" s="2"/>
      <c r="S76" s="1"/>
      <c r="T76" s="1"/>
      <c r="U76" s="1"/>
      <c r="V76" s="1"/>
    </row>
    <row r="77" spans="1:22" ht="15" x14ac:dyDescent="0.25">
      <c r="A77" s="1"/>
      <c r="B77" s="1"/>
      <c r="C77" s="1"/>
      <c r="D77" s="1"/>
      <c r="E77" s="72" t="s">
        <v>134</v>
      </c>
      <c r="F77" s="71"/>
      <c r="G77" s="64"/>
      <c r="H77" s="64"/>
      <c r="I77" s="1"/>
      <c r="J77" s="1"/>
      <c r="K77" s="1"/>
      <c r="L77" s="1"/>
      <c r="M77" s="1"/>
      <c r="N77" s="1"/>
      <c r="O77" s="1"/>
      <c r="P77" s="1"/>
      <c r="Q77" s="1"/>
      <c r="R77" s="73" t="s">
        <v>135</v>
      </c>
      <c r="S77" s="73"/>
      <c r="T77" s="64"/>
      <c r="U77" s="1"/>
      <c r="V77" s="1"/>
    </row>
    <row r="78" spans="1:22" ht="15.75" x14ac:dyDescent="0.25">
      <c r="A78" s="1"/>
      <c r="B78" s="1"/>
      <c r="C78" s="1"/>
      <c r="D78" s="1"/>
      <c r="E78" t="s">
        <v>157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 t="s">
        <v>158</v>
      </c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1"/>
      <c r="U79" s="1"/>
      <c r="V79" s="1"/>
    </row>
    <row r="80" spans="1:2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1"/>
      <c r="T80" s="1"/>
      <c r="U80" s="1"/>
      <c r="V80" s="1"/>
    </row>
  </sheetData>
  <mergeCells count="5">
    <mergeCell ref="B4:V4"/>
    <mergeCell ref="E76:F76"/>
    <mergeCell ref="P76:Q76"/>
    <mergeCell ref="E77:F77"/>
    <mergeCell ref="R77:S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1ra Junio-19</vt:lpstr>
      <vt:lpstr>2da Junio-19</vt:lpstr>
      <vt:lpstr>Anticipos Aguinaldo</vt:lpstr>
      <vt:lpstr>1ra Julio-19</vt:lpstr>
      <vt:lpstr>2da Julio-19</vt:lpstr>
      <vt:lpstr>1ra Agosto-19</vt:lpstr>
      <vt:lpstr>2da Agosto-19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Coordinacion CENDI</cp:lastModifiedBy>
  <cp:lastPrinted>2019-05-29T15:41:27Z</cp:lastPrinted>
  <dcterms:created xsi:type="dcterms:W3CDTF">2019-04-11T19:07:44Z</dcterms:created>
  <dcterms:modified xsi:type="dcterms:W3CDTF">2019-09-17T16:48:56Z</dcterms:modified>
</cp:coreProperties>
</file>